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ATNAUJINTI pagal 1993-2025 SOURCE &amp; PIVOT/Su mėnesiais/Formatuoti LKC svetainei/Su Suvestine/"/>
    </mc:Choice>
  </mc:AlternateContent>
  <xr:revisionPtr revIDLastSave="336" documentId="8_{8FABEBA4-1429-4290-8039-FC3668D6142A}" xr6:coauthVersionLast="47" xr6:coauthVersionMax="47" xr10:uidLastSave="{AEF76653-5413-4132-A9C2-CE0D01D9208F}"/>
  <bookViews>
    <workbookView xWindow="-108" yWindow="-108" windowWidth="23256" windowHeight="13896" tabRatio="729" activeTab="2" xr2:uid="{00000000-000D-0000-FFFF-FFFF00000000}"/>
  </bookViews>
  <sheets>
    <sheet name="Suvestinė" sheetId="14" r:id="rId1"/>
    <sheet name="2017" sheetId="1" r:id="rId2"/>
    <sheet name="Platintojų pasiskirstymas" sheetId="15" r:id="rId3"/>
    <sheet name="Sausis" sheetId="2" r:id="rId4"/>
    <sheet name="Vasaris" sheetId="3" r:id="rId5"/>
    <sheet name="Kovas" sheetId="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7" i="15" l="1"/>
  <c r="B338" i="15"/>
  <c r="B340" i="15"/>
  <c r="B335" i="15"/>
  <c r="B333" i="15"/>
  <c r="B330" i="15"/>
  <c r="B328" i="15"/>
  <c r="B326" i="15"/>
  <c r="B307" i="15"/>
  <c r="B304" i="15"/>
  <c r="B296" i="15"/>
  <c r="B277" i="15"/>
  <c r="B274" i="15"/>
  <c r="B271" i="15"/>
  <c r="B249" i="15"/>
  <c r="B244" i="15"/>
  <c r="B242" i="15"/>
  <c r="B229" i="15"/>
  <c r="B207" i="15"/>
  <c r="B202" i="15"/>
  <c r="B200" i="15"/>
  <c r="B170" i="15"/>
  <c r="B144" i="15"/>
  <c r="B142" i="15"/>
  <c r="B126" i="15"/>
  <c r="B123" i="15"/>
  <c r="B111" i="15"/>
  <c r="B95" i="15"/>
  <c r="B77" i="15"/>
  <c r="B59" i="15"/>
  <c r="G15" i="14" l="1"/>
  <c r="F15" i="14"/>
  <c r="E15" i="14"/>
  <c r="D15" i="14"/>
  <c r="C15" i="14"/>
  <c r="G80" i="14"/>
  <c r="F80" i="14"/>
  <c r="E80" i="14"/>
  <c r="D80" i="14"/>
  <c r="C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1" i="13" l="1"/>
  <c r="A1" i="12"/>
  <c r="A1" i="11"/>
  <c r="A1" i="10"/>
  <c r="A1" i="9"/>
  <c r="A1" i="8"/>
  <c r="A1" i="7"/>
  <c r="A1" i="6"/>
  <c r="A1" i="5"/>
  <c r="A1" i="4"/>
  <c r="A1" i="3"/>
  <c r="A1" i="2"/>
  <c r="B315" i="1"/>
  <c r="F329" i="1" l="1"/>
  <c r="F328" i="1"/>
  <c r="F327" i="1"/>
  <c r="F326" i="1"/>
  <c r="F325" i="1"/>
  <c r="F324" i="1"/>
  <c r="F323" i="1"/>
  <c r="F322" i="1"/>
  <c r="F321" i="1"/>
  <c r="F61" i="4"/>
  <c r="F320" i="1"/>
  <c r="F319" i="1"/>
  <c r="F318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F94" i="13"/>
  <c r="E94" i="13"/>
  <c r="F62" i="12"/>
  <c r="E62" i="12"/>
  <c r="F64" i="11"/>
  <c r="E64" i="11"/>
  <c r="F68" i="10"/>
  <c r="E68" i="10"/>
  <c r="F78" i="9"/>
  <c r="E78" i="9"/>
  <c r="F56" i="6"/>
  <c r="E56" i="6"/>
  <c r="F47" i="5"/>
  <c r="E47" i="5"/>
  <c r="E61" i="4"/>
  <c r="F54" i="3"/>
  <c r="E54" i="3"/>
  <c r="F54" i="2"/>
  <c r="E54" i="2"/>
  <c r="F76" i="7"/>
  <c r="E76" i="7"/>
  <c r="F63" i="8"/>
  <c r="E63" i="8"/>
  <c r="A77" i="9" l="1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2" i="13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2" i="12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2" i="11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2" i="10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2" i="9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2" i="8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2" i="7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2" i="6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2" i="5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2" i="4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2" i="3"/>
  <c r="F315" i="1"/>
  <c r="E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" i="2"/>
  <c r="E330" i="1" l="1"/>
  <c r="F330" i="1"/>
</calcChain>
</file>

<file path=xl/sharedStrings.xml><?xml version="1.0" encoding="utf-8"?>
<sst xmlns="http://schemas.openxmlformats.org/spreadsheetml/2006/main" count="4715" uniqueCount="1111">
  <si>
    <t>Sausis</t>
  </si>
  <si>
    <t>Eil. Nr.</t>
  </si>
  <si>
    <t>Filmo pavadinimas</t>
  </si>
  <si>
    <t>Kilmės šalis</t>
  </si>
  <si>
    <t>Pajamos</t>
  </si>
  <si>
    <t>Žiūrovų skaičius</t>
  </si>
  <si>
    <t>Kopijų skaičius</t>
  </si>
  <si>
    <t>Premjeros data</t>
  </si>
  <si>
    <t>Platintojas</t>
  </si>
  <si>
    <t>Total</t>
  </si>
  <si>
    <t>Lietuvos kino teatruose rodytų filmų TOP</t>
  </si>
  <si>
    <t xml:space="preserve"> 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</si>
  <si>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</si>
  <si>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</si>
  <si>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</si>
  <si>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</si>
  <si>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</si>
  <si>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</si>
  <si>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</si>
  <si>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</si>
  <si>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</si>
  <si>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</si>
  <si>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</si>
  <si>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</si>
  <si>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</si>
  <si>
    <t>Filmo pavadinimas originalo kalba</t>
  </si>
  <si>
    <t>Trys milijonai eurų</t>
  </si>
  <si>
    <t>LT</t>
  </si>
  <si>
    <t>Vabalo filmai</t>
  </si>
  <si>
    <t>Zero 3</t>
  </si>
  <si>
    <t>Cinema Cult Distirbution</t>
  </si>
  <si>
    <t>Bjaurusis aš 3</t>
  </si>
  <si>
    <t>Despicable Me 3</t>
  </si>
  <si>
    <t>US</t>
  </si>
  <si>
    <t>NCG Distribution  /
Universal Pictures International</t>
  </si>
  <si>
    <t xml:space="preserve">Karibų piratai: Salazaro kerštas </t>
  </si>
  <si>
    <t>Pirates of The Caribbean: Salazar's Revenge</t>
  </si>
  <si>
    <t>Theatrical Film Distribution / WDSMPI</t>
  </si>
  <si>
    <t>Emilija iš Laisvės alėjos</t>
  </si>
  <si>
    <t>ACME Film</t>
  </si>
  <si>
    <t xml:space="preserve">Penkiasdešimt tamsesnių atspalvių </t>
  </si>
  <si>
    <t>Fifty shades of grey</t>
  </si>
  <si>
    <t>Greiti ir įsiutę 8</t>
  </si>
  <si>
    <t>Furious 8</t>
  </si>
  <si>
    <t>Kaip susigrąžinti ją per 7 dienas</t>
  </si>
  <si>
    <t>Singing fish</t>
  </si>
  <si>
    <t>Ponas Kūdikis</t>
  </si>
  <si>
    <t>Boss Baby</t>
  </si>
  <si>
    <t>Theatrical Film Distribution /
20th Century Fox</t>
  </si>
  <si>
    <t>Klasės susitikimas: berniukai sugrįžta!</t>
  </si>
  <si>
    <t>Ratai 3</t>
  </si>
  <si>
    <t>Cars 3</t>
  </si>
  <si>
    <t>Smurfai: pamirštas kaimelis</t>
  </si>
  <si>
    <t>Smurfs 3 Lost Village</t>
  </si>
  <si>
    <t>ACME Film / SONY</t>
  </si>
  <si>
    <t>Anabelė 2</t>
  </si>
  <si>
    <t>Annabelle 2</t>
  </si>
  <si>
    <t>ACME Film / WB</t>
  </si>
  <si>
    <t>Poilsiautojai: Pavydo žaidynės</t>
  </si>
  <si>
    <t>Full Sceen</t>
  </si>
  <si>
    <t>Balerina</t>
  </si>
  <si>
    <t>Ballerina</t>
  </si>
  <si>
    <t>FR</t>
  </si>
  <si>
    <t>Emodži filmas</t>
  </si>
  <si>
    <t>Emoji</t>
  </si>
  <si>
    <t xml:space="preserve">Žvaigždžių karai: paskutiniai džedajai </t>
  </si>
  <si>
    <t>Star Wars: Episode VIII - The Last Jedi</t>
  </si>
  <si>
    <t xml:space="preserve">Bulius Ferdinandas </t>
  </si>
  <si>
    <t>Ferdinand</t>
  </si>
  <si>
    <t>Diunkerkas</t>
  </si>
  <si>
    <t>Dunkirk</t>
  </si>
  <si>
    <t>Tas</t>
  </si>
  <si>
    <t>It</t>
  </si>
  <si>
    <t>Šventasis</t>
  </si>
  <si>
    <t>Europos kinas</t>
  </si>
  <si>
    <t>Didžiapėdžio vaikis</t>
  </si>
  <si>
    <t>Son of Big Foot</t>
  </si>
  <si>
    <t>Pakeleiviai</t>
  </si>
  <si>
    <t>Passengers</t>
  </si>
  <si>
    <t>Dainuok</t>
  </si>
  <si>
    <t>Sing</t>
  </si>
  <si>
    <t>Mumija</t>
  </si>
  <si>
    <t>The Mummy</t>
  </si>
  <si>
    <t>Kongas: Kaukolės sala</t>
  </si>
  <si>
    <t>Kong: Skull Island</t>
  </si>
  <si>
    <t>Lego Betmenas. Filmas</t>
  </si>
  <si>
    <t>Lego Batman Movie</t>
  </si>
  <si>
    <t>Bėgantis skustuvo ašmenimis 2049</t>
  </si>
  <si>
    <t>Blade Runner 2049</t>
  </si>
  <si>
    <t>Vaikis ant ratų</t>
  </si>
  <si>
    <t>Baby Driver</t>
  </si>
  <si>
    <t xml:space="preserve">Toras. Pasaulių pabaiga </t>
  </si>
  <si>
    <t>Thor: Ragnarok</t>
  </si>
  <si>
    <t>Žmogžudystė rytų eksprese</t>
  </si>
  <si>
    <t>Murder On The Orient Express</t>
  </si>
  <si>
    <t>Džiumandži: Sveiki atvykę į Džiungles</t>
  </si>
  <si>
    <t>Jumanji: Welcome To The Jungle</t>
  </si>
  <si>
    <t>Meškiukas Padingtonas 2</t>
  </si>
  <si>
    <t>Paddington 2</t>
  </si>
  <si>
    <t>Gelbėtojai</t>
  </si>
  <si>
    <t>Baywatch</t>
  </si>
  <si>
    <t>NCG Distribution  /
Paramount Pictures</t>
  </si>
  <si>
    <t xml:space="preserve">Gražuolė ir pabaisa </t>
  </si>
  <si>
    <t>Beauty and The Beast</t>
  </si>
  <si>
    <t xml:space="preserve">Galaktikos sergėtojai. II dalis </t>
  </si>
  <si>
    <t>Guardians of The Galaxy. Vol 2</t>
  </si>
  <si>
    <t>Transformeriai: paskutinis riteris</t>
  </si>
  <si>
    <t>Transformers: The Last Knight</t>
  </si>
  <si>
    <t xml:space="preserve">Šuns tikslas </t>
  </si>
  <si>
    <t>Dog's Purpose</t>
  </si>
  <si>
    <t>Globalinė audra</t>
  </si>
  <si>
    <t>Geostorm</t>
  </si>
  <si>
    <t>Vikingas</t>
  </si>
  <si>
    <t>Viking</t>
  </si>
  <si>
    <t>RU</t>
  </si>
  <si>
    <t>Garsų pasaulio įrašai</t>
  </si>
  <si>
    <t>12 kėdžių</t>
  </si>
  <si>
    <t>Film Jam</t>
  </si>
  <si>
    <t>Monstrų šeimynėlė</t>
  </si>
  <si>
    <t>Happy family</t>
  </si>
  <si>
    <t>Žmogus-voras: Grįžimas namo</t>
  </si>
  <si>
    <t>Spiderman Homecoming</t>
  </si>
  <si>
    <t>Lego Ninjago filmas</t>
  </si>
  <si>
    <t>Lego Ninjago</t>
  </si>
  <si>
    <t>Loganas. Ernis</t>
  </si>
  <si>
    <t>Logan</t>
  </si>
  <si>
    <t>Teisingumo lyga</t>
  </si>
  <si>
    <t>Justice League</t>
  </si>
  <si>
    <t>Skambutis 3</t>
  </si>
  <si>
    <t>Rings</t>
  </si>
  <si>
    <t>NCG Distribution / Paramount Pictures Internationa</t>
  </si>
  <si>
    <t>Kalifornijos svajos</t>
  </si>
  <si>
    <t>La La Land</t>
  </si>
  <si>
    <t>Valerianas ir tūkstančio planetų miestas</t>
  </si>
  <si>
    <t>Valerian and the City of a Thousand Planets</t>
  </si>
  <si>
    <t xml:space="preserve">Operacija "Riešutai" 2 </t>
  </si>
  <si>
    <t>Nut Job 2: Nutty by Nature</t>
  </si>
  <si>
    <t>Theatrical Film Distribution</t>
  </si>
  <si>
    <t>Nuostabioji moteris</t>
  </si>
  <si>
    <t>Wonder Women</t>
  </si>
  <si>
    <t>Svetimas: Covenant</t>
  </si>
  <si>
    <t>Alien: Covenant</t>
  </si>
  <si>
    <t>Mano mažasis ponis. Filmas</t>
  </si>
  <si>
    <t>My Little Pony</t>
  </si>
  <si>
    <t>Gyvybė</t>
  </si>
  <si>
    <t>Life</t>
  </si>
  <si>
    <t>Didžioji siena</t>
  </si>
  <si>
    <t>The Great Wall</t>
  </si>
  <si>
    <t>Matilda</t>
  </si>
  <si>
    <t>Mathilde</t>
  </si>
  <si>
    <t>Man esi viskas</t>
  </si>
  <si>
    <t>Everything Everything</t>
  </si>
  <si>
    <t>Liūtas</t>
  </si>
  <si>
    <t>Lion</t>
  </si>
  <si>
    <t xml:space="preserve">Baris Sylas: Amerikos sukčius </t>
  </si>
  <si>
    <t>American Made</t>
  </si>
  <si>
    <t>Mergų balius</t>
  </si>
  <si>
    <t>Rough Night</t>
  </si>
  <si>
    <t>Sniego karalienė 3</t>
  </si>
  <si>
    <t>Snow Queen 3</t>
  </si>
  <si>
    <t>Pjūklas 8</t>
  </si>
  <si>
    <t>Saw Legacy (Jigsaw)</t>
  </si>
  <si>
    <t>Kodėl būtent jis?</t>
  </si>
  <si>
    <t>Why Him?</t>
  </si>
  <si>
    <t>Ričis Didysis</t>
  </si>
  <si>
    <t>Richard the Stork</t>
  </si>
  <si>
    <t>Karalius Artūras: Kalavijo legenda</t>
  </si>
  <si>
    <t>King Arthur: Legend of Sword</t>
  </si>
  <si>
    <t xml:space="preserve">Svajoklis Budis </t>
  </si>
  <si>
    <t>Rock dog</t>
  </si>
  <si>
    <t>Clear Digital World</t>
  </si>
  <si>
    <t>Džonas Vikas 2</t>
  </si>
  <si>
    <t>John Wick 2</t>
  </si>
  <si>
    <t>Žudiko asmens sargybinis</t>
  </si>
  <si>
    <t>Hitman‘s Bodyguard</t>
  </si>
  <si>
    <t>Dvasia šarvuose</t>
  </si>
  <si>
    <t>Ghost in the Shell</t>
  </si>
  <si>
    <t xml:space="preserve">Naujosios Eglutės </t>
  </si>
  <si>
    <t>Novyje yolki</t>
  </si>
  <si>
    <t>Užslėptas grožis</t>
  </si>
  <si>
    <t>Collateral Beuty</t>
  </si>
  <si>
    <t xml:space="preserve">Stebuklų šalis: Urfino Džiuso ir mergaitės Elės nuotykiai </t>
  </si>
  <si>
    <t xml:space="preserve">Urfin and His Wooden Soldiers </t>
  </si>
  <si>
    <t>Best Film</t>
  </si>
  <si>
    <t>Tobuli melagiai</t>
  </si>
  <si>
    <t>Perfetti sconosciuti</t>
  </si>
  <si>
    <t>IT</t>
  </si>
  <si>
    <t>Karas už beždžionių planetą</t>
  </si>
  <si>
    <t>War for the Planet of Apes</t>
  </si>
  <si>
    <t xml:space="preserve">Aštuonkojis Dipas </t>
  </si>
  <si>
    <t>Deep</t>
  </si>
  <si>
    <t>Žudikų Brolija</t>
  </si>
  <si>
    <t>Assassin's Creed</t>
  </si>
  <si>
    <t xml:space="preserve">Kingsman. Aukso ratas </t>
  </si>
  <si>
    <t>Kingsman: The Golden Circle</t>
  </si>
  <si>
    <t>Stebuklas</t>
  </si>
  <si>
    <t>In Script</t>
  </si>
  <si>
    <t>Skilimas</t>
  </si>
  <si>
    <t>Split</t>
  </si>
  <si>
    <t>Pradink</t>
  </si>
  <si>
    <t>Get Out</t>
  </si>
  <si>
    <t>Laisvo elgesio močiutė</t>
  </si>
  <si>
    <t>Babushka Liogkovo Poviedienija</t>
  </si>
  <si>
    <t>Blogos mamos ir jų Kalėdos</t>
  </si>
  <si>
    <t>Bad Moms Christmas</t>
  </si>
  <si>
    <t xml:space="preserve">Kaip išgelbėti Kalėdas </t>
  </si>
  <si>
    <t>Santa &amp; Cie</t>
  </si>
  <si>
    <t>Tyla</t>
  </si>
  <si>
    <t>Silence</t>
  </si>
  <si>
    <t>Eglutės 5</t>
  </si>
  <si>
    <t>Yolki 5</t>
  </si>
  <si>
    <t xml:space="preserve">Septynios seserys </t>
  </si>
  <si>
    <t>Seven Sisters</t>
  </si>
  <si>
    <t>Absoliutus blogis: pabaiga</t>
  </si>
  <si>
    <t>Resident Evil: Final Chapter</t>
  </si>
  <si>
    <t>Džiunglių būrys</t>
  </si>
  <si>
    <t>Jungle Bunch (Les as de la Jungle)</t>
  </si>
  <si>
    <t>Žaklina</t>
  </si>
  <si>
    <t>Jackie</t>
  </si>
  <si>
    <t xml:space="preserve">Priešnuodis gyvenimui </t>
  </si>
  <si>
    <t>A Cure For Wellness</t>
  </si>
  <si>
    <t>Didysis šou meistras</t>
  </si>
  <si>
    <t>The Greatest Showman</t>
  </si>
  <si>
    <t xml:space="preserve">Amitvylio siaubas: Pabudimas </t>
  </si>
  <si>
    <t>Amityville: The Awakening</t>
  </si>
  <si>
    <t xml:space="preserve">Theatrical Film Distribution </t>
  </si>
  <si>
    <t>Tamsusis bokštas</t>
  </si>
  <si>
    <t>Dark Tower</t>
  </si>
  <si>
    <t>Seni Lapinai</t>
  </si>
  <si>
    <t>Going in style</t>
  </si>
  <si>
    <t>Tėtukas namie 2</t>
  </si>
  <si>
    <t>Daddys home 2</t>
  </si>
  <si>
    <t xml:space="preserve">Besivaikantys mirtį </t>
  </si>
  <si>
    <t>Flatliners</t>
  </si>
  <si>
    <t xml:space="preserve">Virtuvė 2. Finalas </t>
  </si>
  <si>
    <t>Kuxnia 2. Posledniaja bitva</t>
  </si>
  <si>
    <t xml:space="preserve">Šelmis-1. Žvaigždžių karų istorija </t>
  </si>
  <si>
    <t>Rogue One: A Star Wars Story</t>
  </si>
  <si>
    <t>Theatrical Film Distribution /
WDSMPI</t>
  </si>
  <si>
    <t>Apie meilę tik suaugusiems</t>
  </si>
  <si>
    <t>Pro ljubov tolko dlia uzroslych</t>
  </si>
  <si>
    <t xml:space="preserve">Mažasis vampyras </t>
  </si>
  <si>
    <t>Little Vampire</t>
  </si>
  <si>
    <t>NL</t>
  </si>
  <si>
    <t>Atominė blondinė</t>
  </si>
  <si>
    <t>Coldest City (Atomic Blonde)</t>
  </si>
  <si>
    <t>xXx: Ksanderio Keidžo sugrįžimas</t>
  </si>
  <si>
    <t>xXx: Return of Xander Cage</t>
  </si>
  <si>
    <t>Zoologijos sodo prižiūrėtojo žmona</t>
  </si>
  <si>
    <t>Zookeeper's wife</t>
  </si>
  <si>
    <t>Sniego senis</t>
  </si>
  <si>
    <t>Snowman</t>
  </si>
  <si>
    <t>Saliut-7</t>
  </si>
  <si>
    <t>Salyut-7</t>
  </si>
  <si>
    <t>Prarastasis miestas Z</t>
  </si>
  <si>
    <t>Lost City of Z</t>
  </si>
  <si>
    <t xml:space="preserve">Vajana </t>
  </si>
  <si>
    <t>Moana</t>
  </si>
  <si>
    <t>Gyvenimas prieš akis</t>
  </si>
  <si>
    <t>Žyzn vperedi</t>
  </si>
  <si>
    <t>Nakties įstatymai (Live by night)</t>
  </si>
  <si>
    <t xml:space="preserve"> Live by night</t>
  </si>
  <si>
    <t>Loganų sėkmė</t>
  </si>
  <si>
    <t>Logans lucky</t>
  </si>
  <si>
    <t>Auksas</t>
  </si>
  <si>
    <t>Gold</t>
  </si>
  <si>
    <t xml:space="preserve">Trys didvyriai ir Jūrų caras </t>
  </si>
  <si>
    <t>Tri bogatyrya i Morskoy tsar</t>
  </si>
  <si>
    <t>Lemtinga pagunda</t>
  </si>
  <si>
    <t>The Beguiled</t>
  </si>
  <si>
    <t>Traukinių žymėjimas 2</t>
  </si>
  <si>
    <t>T2 Trainspotting</t>
  </si>
  <si>
    <t>Patruliai</t>
  </si>
  <si>
    <t>Chips</t>
  </si>
  <si>
    <t>Motina</t>
  </si>
  <si>
    <t>Mother</t>
  </si>
  <si>
    <t>NCG Distribution  /
Paramount</t>
  </si>
  <si>
    <t>Džiunglės</t>
  </si>
  <si>
    <t>Jungle</t>
  </si>
  <si>
    <t>Kvadratas</t>
  </si>
  <si>
    <t>Rutan</t>
  </si>
  <si>
    <t>Kino Aljansas</t>
  </si>
  <si>
    <t xml:space="preserve">Dar stipresnis </t>
  </si>
  <si>
    <t>Stronger</t>
  </si>
  <si>
    <t>Kaip išsirinkti vyrą</t>
  </si>
  <si>
    <t>Home again</t>
  </si>
  <si>
    <t>Šerkšnas</t>
  </si>
  <si>
    <t>Kinema</t>
  </si>
  <si>
    <t>Svetimšalis</t>
  </si>
  <si>
    <t>Foreigner</t>
  </si>
  <si>
    <t>Ratas</t>
  </si>
  <si>
    <t>Circle</t>
  </si>
  <si>
    <t>Amerikietis žudikas</t>
  </si>
  <si>
    <t>American Assassin</t>
  </si>
  <si>
    <t xml:space="preserve">Paryžius gali palaukti </t>
  </si>
  <si>
    <t>Paris Can Wait</t>
  </si>
  <si>
    <t>Atvirame kosmose</t>
  </si>
  <si>
    <t>Vriemia Piervich (Spacewalker)</t>
  </si>
  <si>
    <t>Bijok jo vardo</t>
  </si>
  <si>
    <t>Bye Bye Man</t>
  </si>
  <si>
    <t xml:space="preserve">Šeimos žmogus </t>
  </si>
  <si>
    <t>Family Man</t>
  </si>
  <si>
    <t>Skrodimas</t>
  </si>
  <si>
    <t>Autopsy of Jane Doe</t>
  </si>
  <si>
    <t>Overdrive. Greičio įkaitai</t>
  </si>
  <si>
    <t>Overdrive</t>
  </si>
  <si>
    <t>Gerumo stebuklas</t>
  </si>
  <si>
    <t>Wonder</t>
  </si>
  <si>
    <t>Tūkstančiai mylių iki tavęs</t>
  </si>
  <si>
    <t>Space Between Us</t>
  </si>
  <si>
    <t>Legenda apie Kolovratą</t>
  </si>
  <si>
    <t>Legenda o Kolovrate</t>
  </si>
  <si>
    <t>Vėjų upė</t>
  </si>
  <si>
    <t>Wind river</t>
  </si>
  <si>
    <t>NCG Distribution</t>
  </si>
  <si>
    <t>Mančesteris prie jūros</t>
  </si>
  <si>
    <t>Manchester by the sea</t>
  </si>
  <si>
    <t>Trenk kaip vyras</t>
  </si>
  <si>
    <t>Fist Fight</t>
  </si>
  <si>
    <t>Šaltasis tango</t>
  </si>
  <si>
    <t>Holodnoe tango</t>
  </si>
  <si>
    <t>Šešėlių namai</t>
  </si>
  <si>
    <t>Marrowbone</t>
  </si>
  <si>
    <t>Amžinai kartu</t>
  </si>
  <si>
    <t>Meed Flms</t>
  </si>
  <si>
    <t>Didysis baletas</t>
  </si>
  <si>
    <t>Bolšoi</t>
  </si>
  <si>
    <t>Užburtas ratas</t>
  </si>
  <si>
    <t>WASP 2016 (Wonder Wheel)</t>
  </si>
  <si>
    <t>Naktis su uošviu</t>
  </si>
  <si>
    <t>All Nighter</t>
  </si>
  <si>
    <t>Kai šėlsta mamos</t>
  </si>
  <si>
    <t>Fun Mom Dinner</t>
  </si>
  <si>
    <t>Tulpių karštinė</t>
  </si>
  <si>
    <t>Tulip Fever</t>
  </si>
  <si>
    <t>Patriotų diena</t>
  </si>
  <si>
    <t>Patriots Day</t>
  </si>
  <si>
    <t>Ištekėti per naktį 2</t>
  </si>
  <si>
    <t>Odnoklasnicy 2: Novij Povorot</t>
  </si>
  <si>
    <t>Bernvakaris Australijoje 2 (Few less men)</t>
  </si>
  <si>
    <t xml:space="preserve"> Few less men</t>
  </si>
  <si>
    <t>AU</t>
  </si>
  <si>
    <t>Partneris</t>
  </si>
  <si>
    <t>Naparnik</t>
  </si>
  <si>
    <t xml:space="preserve">Mirties diena </t>
  </si>
  <si>
    <t>Happy death</t>
  </si>
  <si>
    <t>Madam</t>
  </si>
  <si>
    <t>Madame</t>
  </si>
  <si>
    <t xml:space="preserve">Laimimgas bilietas </t>
  </si>
  <si>
    <t>Vezuchyj Sluchaj</t>
  </si>
  <si>
    <t>C‘est La Vie</t>
  </si>
  <si>
    <t xml:space="preserve">Aldabra </t>
  </si>
  <si>
    <t>Aldabra</t>
  </si>
  <si>
    <t>CZ</t>
  </si>
  <si>
    <t>Viktorija ir Abdulas</t>
  </si>
  <si>
    <t>Victoria and Abdul</t>
  </si>
  <si>
    <t>Komandosai</t>
  </si>
  <si>
    <t>Renegades</t>
  </si>
  <si>
    <t>Patersonas</t>
  </si>
  <si>
    <t>Paterson</t>
  </si>
  <si>
    <t>A-one films</t>
  </si>
  <si>
    <t>Kartą Venecijoj</t>
  </si>
  <si>
    <t>Bruce Willis (Once upon a Time in Venice)</t>
  </si>
  <si>
    <t>Viskas tik prasideda</t>
  </si>
  <si>
    <t>Just Getting Started</t>
  </si>
  <si>
    <t>Nešdintis visu greičiu</t>
  </si>
  <si>
    <t>Autobahn (Collide)</t>
  </si>
  <si>
    <t xml:space="preserve">Terminatorius 2. Paskutinio teismo diena 3D </t>
  </si>
  <si>
    <t>Terminator 2: Judgment Day 3D</t>
  </si>
  <si>
    <t>Drakono užkeikimas</t>
  </si>
  <si>
    <t>Dragon Spell</t>
  </si>
  <si>
    <t>UA</t>
  </si>
  <si>
    <t>Golden Cooperation</t>
  </si>
  <si>
    <t xml:space="preserve">Fiksikai </t>
  </si>
  <si>
    <t>Fiksiki</t>
  </si>
  <si>
    <t xml:space="preserve">Dvilypis meilužis </t>
  </si>
  <si>
    <t>Lamant double</t>
  </si>
  <si>
    <t>Meilė angelų mieste</t>
  </si>
  <si>
    <t>Ljubovj V Gorode Angelov</t>
  </si>
  <si>
    <t xml:space="preserve">Mitai </t>
  </si>
  <si>
    <t>Mify</t>
  </si>
  <si>
    <t xml:space="preserve">Suburbikonas </t>
  </si>
  <si>
    <t>Suburbicon</t>
  </si>
  <si>
    <t xml:space="preserve">NCG Distribution </t>
  </si>
  <si>
    <t>Matau tik tave</t>
  </si>
  <si>
    <t>All I see is you</t>
  </si>
  <si>
    <t xml:space="preserve">Mano mama ir mūsų kūdikiai (Telle mere, telle fille) </t>
  </si>
  <si>
    <t>Telle mere, telle fille</t>
  </si>
  <si>
    <t>Stiklo pilis</t>
  </si>
  <si>
    <t xml:space="preserve"> The glass castle</t>
  </si>
  <si>
    <t>Galingieji Reindžeriai</t>
  </si>
  <si>
    <t>Power Rangers</t>
  </si>
  <si>
    <t>Geras laikas</t>
  </si>
  <si>
    <t>Good Time</t>
  </si>
  <si>
    <t>Svaiginanti Burgundija</t>
  </si>
  <si>
    <t>Back to Burgundy</t>
  </si>
  <si>
    <t xml:space="preserve">Lūšna turtuolių rajone </t>
  </si>
  <si>
    <t>Hampstead</t>
  </si>
  <si>
    <t>UK</t>
  </si>
  <si>
    <t xml:space="preserve">Noras gyventi </t>
  </si>
  <si>
    <t>Breathe</t>
  </si>
  <si>
    <t xml:space="preserve">(Ne)Laukti svečiai </t>
  </si>
  <si>
    <t>With open arms</t>
  </si>
  <si>
    <t xml:space="preserve">Spausk gaiduką </t>
  </si>
  <si>
    <t>Free Fire</t>
  </si>
  <si>
    <t xml:space="preserve">50 pavasarių </t>
  </si>
  <si>
    <t>Aurora</t>
  </si>
  <si>
    <t>Firmos Kalėdinis balius (Office Christmas party)</t>
  </si>
  <si>
    <t>Office Christmas party</t>
  </si>
  <si>
    <t>Tarnaitė</t>
  </si>
  <si>
    <t>Handmaiden</t>
  </si>
  <si>
    <t>KR, JP</t>
  </si>
  <si>
    <t>Pjūklo ketera</t>
  </si>
  <si>
    <t>Hacksaw Ridge</t>
  </si>
  <si>
    <t>Slaptasisi agentas</t>
  </si>
  <si>
    <t>Unlocked</t>
  </si>
  <si>
    <t>Francas</t>
  </si>
  <si>
    <t>Frantz</t>
  </si>
  <si>
    <t>Kino Pasaka</t>
  </si>
  <si>
    <t xml:space="preserve">Anapus horizonto </t>
  </si>
  <si>
    <t>Beyond Skyline</t>
  </si>
  <si>
    <t>Beatričės bučinys (Sage femme)</t>
  </si>
  <si>
    <t>Gobšius</t>
  </si>
  <si>
    <t>Radin</t>
  </si>
  <si>
    <t>Kino pasaka</t>
  </si>
  <si>
    <t>Tarp ryklių</t>
  </si>
  <si>
    <t>Cage dive</t>
  </si>
  <si>
    <t>Apie kūną ir sielą</t>
  </si>
  <si>
    <t>A testrol el lelekrol</t>
  </si>
  <si>
    <t>HU</t>
  </si>
  <si>
    <t>Mergina su principais. Kerė Pilbė</t>
  </si>
  <si>
    <t>Carrie Pilby</t>
  </si>
  <si>
    <t>Tamsta Varlius</t>
  </si>
  <si>
    <t>Meester Kikker</t>
  </si>
  <si>
    <t>Skalvijos kino centras</t>
  </si>
  <si>
    <t>Tramdantys ugnį</t>
  </si>
  <si>
    <t>Only the Brave ( Granite Mountain)</t>
  </si>
  <si>
    <t>Siena: Tarp Rytų ir Vakarų </t>
  </si>
  <si>
    <t>Fantastiniai gyvūnai ir kur juos rasti</t>
  </si>
  <si>
    <t>Fantastic Beasts And Where To Find Them</t>
  </si>
  <si>
    <t>Kedi. Slaptas kačių gyvenimas</t>
  </si>
  <si>
    <t>Kedi</t>
  </si>
  <si>
    <t>TR</t>
  </si>
  <si>
    <t>Šokėja</t>
  </si>
  <si>
    <t>La Danseuse</t>
  </si>
  <si>
    <t>Kova iki paskutinio kraujo lašo</t>
  </si>
  <si>
    <t>Bleed for this</t>
  </si>
  <si>
    <t xml:space="preserve">Meilė ir draugystė </t>
  </si>
  <si>
    <t>Love and friendship</t>
  </si>
  <si>
    <t>Dovanoju širdį</t>
  </si>
  <si>
    <t>Réparer les vivants</t>
  </si>
  <si>
    <t>Gyveno kartą Uvė</t>
  </si>
  <si>
    <t>En man som heter Ove</t>
  </si>
  <si>
    <t>SE</t>
  </si>
  <si>
    <t xml:space="preserve">Nutrūkęs nuo grandinės </t>
  </si>
  <si>
    <t>Bullet Head</t>
  </si>
  <si>
    <t>BG</t>
  </si>
  <si>
    <t>Ji</t>
  </si>
  <si>
    <t>Elle</t>
  </si>
  <si>
    <t>FR, DE, BE</t>
  </si>
  <si>
    <t>Moliūgėlio gyvenimas</t>
  </si>
  <si>
    <t>Ma vie de courgette</t>
  </si>
  <si>
    <t>CH, FR</t>
  </si>
  <si>
    <t xml:space="preserve">Mamos norų sąrašas </t>
  </si>
  <si>
    <t>Mum's List</t>
  </si>
  <si>
    <t xml:space="preserve">Vaikučiai pagal sutartį </t>
  </si>
  <si>
    <t>Detki naprokat</t>
  </si>
  <si>
    <t>Kita vilties pusė</t>
  </si>
  <si>
    <t>Toivon tuolla puolen</t>
  </si>
  <si>
    <t>FI</t>
  </si>
  <si>
    <t>Drakonas atvyksta!</t>
  </si>
  <si>
    <t>A dragon arrives!</t>
  </si>
  <si>
    <t>IR</t>
  </si>
  <si>
    <t>Povaizdis</t>
  </si>
  <si>
    <t>Powidoki</t>
  </si>
  <si>
    <t>PL</t>
  </si>
  <si>
    <t xml:space="preserve">Paskutinė šeima </t>
  </si>
  <si>
    <t>Ostatnia rodzina</t>
  </si>
  <si>
    <t>Pakeliui į mokyklą</t>
  </si>
  <si>
    <t>Sur le Chemin de lʾécole</t>
  </si>
  <si>
    <t>Belgų karalius</t>
  </si>
  <si>
    <t>King of the Belgians</t>
  </si>
  <si>
    <t>BE</t>
  </si>
  <si>
    <t>Pažadas</t>
  </si>
  <si>
    <t>The Promise</t>
  </si>
  <si>
    <t>Aukštyn kojom (Wild mouse)</t>
  </si>
  <si>
    <t>Arčiau debesų</t>
  </si>
  <si>
    <t>Cloudboy</t>
  </si>
  <si>
    <t>BG, SE, NL, NO</t>
  </si>
  <si>
    <t>2017.09.10</t>
  </si>
  <si>
    <t>Dėl viso pikto</t>
  </si>
  <si>
    <t>Just to Be Sure</t>
  </si>
  <si>
    <t>Panelė Rūgštynė</t>
  </si>
  <si>
    <t>Jamais Contente</t>
  </si>
  <si>
    <t>2016.12.17</t>
  </si>
  <si>
    <t>24 valandos gyventi</t>
  </si>
  <si>
    <t>24 Hours to Live</t>
  </si>
  <si>
    <t>Pasiklydę Paryžiuje</t>
  </si>
  <si>
    <t>Paris pieds nus</t>
  </si>
  <si>
    <t>(Ne)Tikros prancūziškos vestuvės</t>
  </si>
  <si>
    <t>Qu’est-ce qu’on a fait au Bon Dieu?</t>
  </si>
  <si>
    <t>Apsimetėliai</t>
  </si>
  <si>
    <t>Pretenders</t>
  </si>
  <si>
    <t>EE</t>
  </si>
  <si>
    <t>Naktiniai gyvuliai</t>
  </si>
  <si>
    <t>Nocturnal animals</t>
  </si>
  <si>
    <t xml:space="preserve">Nekaltosios </t>
  </si>
  <si>
    <t>Les innocentes</t>
  </si>
  <si>
    <t xml:space="preserve">Nuolankioji </t>
  </si>
  <si>
    <t>Krotkaya</t>
  </si>
  <si>
    <t>TBA</t>
  </si>
  <si>
    <t>Ryžių karoliukai</t>
  </si>
  <si>
    <t>Basmati Blues</t>
  </si>
  <si>
    <t>Veidai Kaimai</t>
  </si>
  <si>
    <t>Visages villages</t>
  </si>
  <si>
    <t xml:space="preserve">Pasekmė </t>
  </si>
  <si>
    <t>Aftermath</t>
  </si>
  <si>
    <t xml:space="preserve">Uraganas: Vėjo odisėja </t>
  </si>
  <si>
    <t>Ouragan, l‘odyssee d‘un vent</t>
  </si>
  <si>
    <t>Kruvini pinigai</t>
  </si>
  <si>
    <t>Blood Money</t>
  </si>
  <si>
    <t>Tai tik pasaulio pabaiga</t>
  </si>
  <si>
    <t>Juste la fin du monde</t>
  </si>
  <si>
    <t>CA, FR</t>
  </si>
  <si>
    <t xml:space="preserve">Oskarų trumpukai 2017 </t>
  </si>
  <si>
    <t>Oscars Shorts 2017</t>
  </si>
  <si>
    <t>Gražiosios Aranchueso dienos</t>
  </si>
  <si>
    <t>Les beaux jours d'Aranjuez</t>
  </si>
  <si>
    <t>Ką pašnibždėjo pelėda (Trumpukų programa)</t>
  </si>
  <si>
    <t>2017.01.14</t>
  </si>
  <si>
    <t>Noriu būti savimi (dokumentinių filmų programa)</t>
  </si>
  <si>
    <t>2016.11.19</t>
  </si>
  <si>
    <t xml:space="preserve">Stefanas Cveigas: Atsisveikinimas su Europa </t>
  </si>
  <si>
    <t>Stefan Zweig: Farewell to Europe</t>
  </si>
  <si>
    <t xml:space="preserve">Mokytoja </t>
  </si>
  <si>
    <t>Ucitelka</t>
  </si>
  <si>
    <t>Kriaušių pyragėliai su levandomis</t>
  </si>
  <si>
    <t>Le gout des merveilles</t>
  </si>
  <si>
    <t xml:space="preserve">Nematomas herojus </t>
  </si>
  <si>
    <t xml:space="preserve">Phantom Boy </t>
  </si>
  <si>
    <t xml:space="preserve">Keršto įstatymas </t>
  </si>
  <si>
    <t>Acts of Vengeance</t>
  </si>
  <si>
    <t xml:space="preserve">Krokodilai </t>
  </si>
  <si>
    <t>Vorstadtkrokodile</t>
  </si>
  <si>
    <t>DK</t>
  </si>
  <si>
    <t>Koko</t>
  </si>
  <si>
    <t>Coco</t>
  </si>
  <si>
    <t>Preview (2018.01.05)</t>
  </si>
  <si>
    <t>Troliai</t>
  </si>
  <si>
    <t>Trolls</t>
  </si>
  <si>
    <t>Atvykimas</t>
  </si>
  <si>
    <t>Arrival</t>
  </si>
  <si>
    <t>Dieviškoji tvarka</t>
  </si>
  <si>
    <t>Die göttliche Ordnung</t>
  </si>
  <si>
    <t>CH</t>
  </si>
  <si>
    <t>Tarp mūsų</t>
  </si>
  <si>
    <t>Bar Bahar</t>
  </si>
  <si>
    <t>IL</t>
  </si>
  <si>
    <t>Kaimynė šnipė</t>
  </si>
  <si>
    <t>Next Door Spy</t>
  </si>
  <si>
    <t>2017.10.07</t>
  </si>
  <si>
    <t xml:space="preserve">Komivojažierius </t>
  </si>
  <si>
    <t>The salesman</t>
  </si>
  <si>
    <t>Krokodilai 2</t>
  </si>
  <si>
    <t>Vorstadtkrokodile 2</t>
  </si>
  <si>
    <t>Tonis Erdmanas</t>
  </si>
  <si>
    <t>Toni Erdmann</t>
  </si>
  <si>
    <t>DE</t>
  </si>
  <si>
    <t>Ateitis</t>
  </si>
  <si>
    <t>L'avenir</t>
  </si>
  <si>
    <t xml:space="preserve">Saldžių sapnų </t>
  </si>
  <si>
    <t>Fai bei sogni</t>
  </si>
  <si>
    <t xml:space="preserve">Ledynmetis: susidūrimas </t>
  </si>
  <si>
    <t>Ice Age: Collision Course</t>
  </si>
  <si>
    <t xml:space="preserve">Nocturama </t>
  </si>
  <si>
    <t>Noctumara</t>
  </si>
  <si>
    <t xml:space="preserve">FR </t>
  </si>
  <si>
    <t>Baigiamieji egzaminai</t>
  </si>
  <si>
    <t>Baccalaureat</t>
  </si>
  <si>
    <t>RO</t>
  </si>
  <si>
    <t>Palaukit mūsų</t>
  </si>
  <si>
    <t>Not without us?</t>
  </si>
  <si>
    <t>Raudonasis vėžlys</t>
  </si>
  <si>
    <t>The Red Turtle</t>
  </si>
  <si>
    <t>FR, BE, JP</t>
  </si>
  <si>
    <t>Tomas iš Suomijos</t>
  </si>
  <si>
    <t xml:space="preserve"> Tom of Finland</t>
  </si>
  <si>
    <t>Estinfilm OU Lietuvos filialas</t>
  </si>
  <si>
    <t>Sieranevada</t>
  </si>
  <si>
    <t>Ledi Makbet</t>
  </si>
  <si>
    <t>Lady Macbeth</t>
  </si>
  <si>
    <t>GB</t>
  </si>
  <si>
    <t>Slaptas augintinių gyvenimas</t>
  </si>
  <si>
    <t>Secret Life of Pets</t>
  </si>
  <si>
    <t>Kung Fu Panda 3</t>
  </si>
  <si>
    <t>Theatrical Film Distribution / 20th Century Fox</t>
  </si>
  <si>
    <t>Keliaujantys paukščiai</t>
  </si>
  <si>
    <t>Les oiseaux de passage</t>
  </si>
  <si>
    <t xml:space="preserve">Naujienos iš Marso planetos </t>
  </si>
  <si>
    <t>Des nouvelles de la planète Mars</t>
  </si>
  <si>
    <t xml:space="preserve">Asfaltas </t>
  </si>
  <si>
    <t>Asphalte</t>
  </si>
  <si>
    <t>Piktieji Paukščiai. Filmas</t>
  </si>
  <si>
    <t>Angry Birds Movie</t>
  </si>
  <si>
    <t>Elfai</t>
  </si>
  <si>
    <t>Pixies</t>
  </si>
  <si>
    <t>Zootropolis</t>
  </si>
  <si>
    <t>Zootopia</t>
  </si>
  <si>
    <t>„The Rolling Stones“ turas po Lotynų Ameriką</t>
  </si>
  <si>
    <t>The Rolling Stones OleOleOle Trip to Latin America</t>
  </si>
  <si>
    <t xml:space="preserve">Kubo ir stebuklingas kardas </t>
  </si>
  <si>
    <t>Kubo and the Two Strings</t>
  </si>
  <si>
    <t>Ir viso pasaulio negana (dokumentinių filmų programa)</t>
  </si>
  <si>
    <t>2016.09.25</t>
  </si>
  <si>
    <t>Didysis šunų pabėgimas</t>
  </si>
  <si>
    <t>Ozzy</t>
  </si>
  <si>
    <t>ES</t>
  </si>
  <si>
    <t>Prioro Pramogos</t>
  </si>
  <si>
    <t xml:space="preserve">Kria-Kria-Keriai </t>
  </si>
  <si>
    <t>Quackerz</t>
  </si>
  <si>
    <t xml:space="preserve">ACME Film </t>
  </si>
  <si>
    <t>Avelės ir vilkai</t>
  </si>
  <si>
    <t>Sheep and Wolves</t>
  </si>
  <si>
    <t xml:space="preserve">Taksiukas </t>
  </si>
  <si>
    <t>Wiener-Dog</t>
  </si>
  <si>
    <t>Normas, lokys iš šiaurės</t>
  </si>
  <si>
    <t>Norm of the North</t>
  </si>
  <si>
    <t>2 naktys iki ryto</t>
  </si>
  <si>
    <t>2 yota aamuun</t>
  </si>
  <si>
    <t>Broliai</t>
  </si>
  <si>
    <t>Brodre</t>
  </si>
  <si>
    <t>NO</t>
  </si>
  <si>
    <t>Šlovė</t>
  </si>
  <si>
    <t>Slava</t>
  </si>
  <si>
    <t xml:space="preserve">Alvinas ir burundukai: didžioji kelionė </t>
  </si>
  <si>
    <t>Alvin &amp; Chipmunks: The Road Chip</t>
  </si>
  <si>
    <t xml:space="preserve">Chuljeta </t>
  </si>
  <si>
    <t>Julieta</t>
  </si>
  <si>
    <t>IS</t>
  </si>
  <si>
    <t>Žuvytė Dorė</t>
  </si>
  <si>
    <t>Finding Dory</t>
  </si>
  <si>
    <t>Rimti žaidimai</t>
  </si>
  <si>
    <t>Den allvarsamma leken</t>
  </si>
  <si>
    <t>Sau ir draugui (dokumentinių filmų programa)</t>
  </si>
  <si>
    <t>2017.09.23</t>
  </si>
  <si>
    <t>Robinzono Kruzo sala</t>
  </si>
  <si>
    <t>Robinson Crusoe</t>
  </si>
  <si>
    <t>Bridžitos Džouns kūdikis</t>
  </si>
  <si>
    <t>Bridget Jone's Baby</t>
  </si>
  <si>
    <t>Aš nesu ponia Bovari</t>
  </si>
  <si>
    <t>I am not Madamme Bovary</t>
  </si>
  <si>
    <t>CN</t>
  </si>
  <si>
    <t>Nono, berniukas Zigzagiukas</t>
  </si>
  <si>
    <t>Nono, het Zigzag Kind</t>
  </si>
  <si>
    <t>Mokinys</t>
  </si>
  <si>
    <t>The Student</t>
  </si>
  <si>
    <t>Mes dešimtmečiai (dokumentinių filmų programa)</t>
  </si>
  <si>
    <t>2016.09.24</t>
  </si>
  <si>
    <t>Turkiškai</t>
  </si>
  <si>
    <t>Turkish way</t>
  </si>
  <si>
    <t>Įsikūnijęs blogis</t>
  </si>
  <si>
    <t>Incarnate</t>
  </si>
  <si>
    <t>Mažasis Princas</t>
  </si>
  <si>
    <t>Little Prince</t>
  </si>
  <si>
    <t>Vertikali būsena</t>
  </si>
  <si>
    <t>Rester vertical</t>
  </si>
  <si>
    <t>Eleonoros paslaptis</t>
  </si>
  <si>
    <t>Kerity, la maison des contes</t>
  </si>
  <si>
    <t>Bėgam iš Berlyno</t>
  </si>
  <si>
    <t>Goodbye Berlin</t>
  </si>
  <si>
    <t>Seklūs vandenys</t>
  </si>
  <si>
    <t>Ma Loute</t>
  </si>
  <si>
    <t>Šeimos šventė</t>
  </si>
  <si>
    <t>Ernelláék Farkaséknál</t>
  </si>
  <si>
    <t>2016.</t>
  </si>
  <si>
    <t xml:space="preserve">Nepažįstamoji </t>
  </si>
  <si>
    <t>La Fille inconnue</t>
  </si>
  <si>
    <t xml:space="preserve">Gimme Danger </t>
  </si>
  <si>
    <t>Gimme Danger</t>
  </si>
  <si>
    <t>Sutrikęs Maksas</t>
  </si>
  <si>
    <t>Max Pinlig</t>
  </si>
  <si>
    <t xml:space="preserve">Aukštuomenės klubas </t>
  </si>
  <si>
    <t>Cafe Society</t>
  </si>
  <si>
    <t>Megės planas</t>
  </si>
  <si>
    <t>Maggie's Plan</t>
  </si>
  <si>
    <t>Velnių salos karalius</t>
  </si>
  <si>
    <t>Kongen av Bastøy</t>
  </si>
  <si>
    <t>Ponas Trumbo</t>
  </si>
  <si>
    <t>Trumbo</t>
  </si>
  <si>
    <t>Prancūziška porelė</t>
  </si>
  <si>
    <t>Un homme à la hauteur</t>
  </si>
  <si>
    <t>Ekskursantė</t>
  </si>
  <si>
    <t>Cinemark</t>
  </si>
  <si>
    <t>Didesni purslai</t>
  </si>
  <si>
    <t>Bigger Splash</t>
  </si>
  <si>
    <t>Dalelių karštinė</t>
  </si>
  <si>
    <t>Particle Fever</t>
  </si>
  <si>
    <t>Karalių pamaina</t>
  </si>
  <si>
    <t>Kaip žydėjimas vyšnios</t>
  </si>
  <si>
    <t>An</t>
  </si>
  <si>
    <t>JP</t>
  </si>
  <si>
    <t>Švyturys tarp dviejų vandenynų</t>
  </si>
  <si>
    <t>Light Between Oceans</t>
  </si>
  <si>
    <t xml:space="preserve">Blogasis Santa 2 </t>
  </si>
  <si>
    <t>Bad Santa 2</t>
  </si>
  <si>
    <t>BG, FR</t>
  </si>
  <si>
    <t>UK, DE</t>
  </si>
  <si>
    <t>ES, US</t>
  </si>
  <si>
    <t>US, US</t>
  </si>
  <si>
    <t>LT, UK</t>
  </si>
  <si>
    <t>BG, US</t>
  </si>
  <si>
    <t>IR, FR</t>
  </si>
  <si>
    <t>LT, FI</t>
  </si>
  <si>
    <t>AU, US</t>
  </si>
  <si>
    <t>BE, DE</t>
  </si>
  <si>
    <t>SE , DE, DK, FR</t>
  </si>
  <si>
    <t>US, FR, DE</t>
  </si>
  <si>
    <t>FR, DE</t>
  </si>
  <si>
    <t xml:space="preserve">FR, CN, ZA, BR, CO, </t>
  </si>
  <si>
    <t>FR, PL</t>
  </si>
  <si>
    <t>CZ, SK</t>
  </si>
  <si>
    <t>BE, FR</t>
  </si>
  <si>
    <t>DK, NO, SE</t>
  </si>
  <si>
    <t xml:space="preserve">FR, CN, ZA, BR, CO </t>
  </si>
  <si>
    <t>Bijok jo vardi</t>
  </si>
  <si>
    <t>Gyveno kartą Uvė (En man som heter Ove)</t>
  </si>
  <si>
    <t>IR ,  FR</t>
  </si>
  <si>
    <t>LT ,  FI</t>
  </si>
  <si>
    <t>Live by night</t>
  </si>
  <si>
    <t xml:space="preserve">Gyveno kartą Uvė </t>
  </si>
  <si>
    <t> Den allvarsamma leken</t>
  </si>
  <si>
    <t>Preview</t>
  </si>
  <si>
    <t xml:space="preserve"> Diunkerkas</t>
  </si>
  <si>
    <t>Lasivo elgesio močiutė</t>
  </si>
  <si>
    <t>IR,  FR</t>
  </si>
  <si>
    <t>Kino pavasaris</t>
  </si>
  <si>
    <t>LT ,  UK</t>
  </si>
  <si>
    <t>BG,  FR</t>
  </si>
  <si>
    <t>UK,  DE</t>
  </si>
  <si>
    <t>LT,  FI</t>
  </si>
  <si>
    <t>Duomenys pateikti už visus metus</t>
  </si>
  <si>
    <t>SE, DE, DK, FR</t>
  </si>
  <si>
    <t>Preview (2018-01-05)</t>
  </si>
  <si>
    <t>Komentaras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</si>
  <si>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</si>
  <si>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</si>
  <si>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</si>
  <si>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</si>
  <si>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</si>
  <si>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</si>
  <si>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</si>
  <si>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</si>
  <si>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</si>
  <si>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</si>
  <si>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</si>
  <si>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</si>
  <si>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</si>
  <si>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</si>
  <si>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</si>
  <si>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</si>
  <si>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</si>
  <si>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</si>
  <si>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NCG Distribution / Universal Pictures International</t>
  </si>
  <si>
    <t>NCG Distribution / Paramount Pictures</t>
  </si>
  <si>
    <t>CineMark</t>
  </si>
  <si>
    <t>LT TOP</t>
  </si>
  <si>
    <t xml:space="preserve">Pajamos </t>
  </si>
  <si>
    <t>NCG Distribution / Paramount Pictures International</t>
  </si>
  <si>
    <t>A-One films</t>
  </si>
  <si>
    <t>Prior Entertainment</t>
  </si>
  <si>
    <t>Singing Fish</t>
  </si>
  <si>
    <t>Emilija iš Laisvės alėjos (Emilija iš Laisvės alėjos)</t>
  </si>
  <si>
    <t>Balerina (2017) (Ballerina (2017))</t>
  </si>
  <si>
    <t>Didžiapėdžio vaikis (Son of Big Foot)</t>
  </si>
  <si>
    <t>Meškiukas Padingtonas 2 (Paddington 2)</t>
  </si>
  <si>
    <t>Šuns tikslas (Dog's Purpose)</t>
  </si>
  <si>
    <t>Kalifornijos svajos (La La Land)</t>
  </si>
  <si>
    <t>Valerianas ir tūkstančio planetų miestas (Valerian and the City of a Thousand Planets)</t>
  </si>
  <si>
    <t>Mano mažasis ponis. Filmas (My Little Pony)</t>
  </si>
  <si>
    <t>Matilda (Mathilde)</t>
  </si>
  <si>
    <t>Sniego karalienė 3 (Snow Queen 3)</t>
  </si>
  <si>
    <t>Pjūklas 8 (Saw Legacy (Jigsaw))</t>
  </si>
  <si>
    <t>Džonas Vikas 2 (John Wick 2)</t>
  </si>
  <si>
    <t>Dvasia šarvuose (Ghost in the Shell)</t>
  </si>
  <si>
    <t>Laisvo elgesio močiutė (Babushka Liogkovo Poviedienija)</t>
  </si>
  <si>
    <t>Blogos mamos ir jų Kalėdos (Bad Moms Christmas)</t>
  </si>
  <si>
    <t>Tyla (Silence)</t>
  </si>
  <si>
    <t>Džiunglių būrys (Jungle Bunch (Les as de la Jungle))</t>
  </si>
  <si>
    <t>Atominė blondinė (Coldest City (Atomic Blonde))</t>
  </si>
  <si>
    <t>Zoologijos sodo prižiūrėtojo žmona (Zookeeper's wife)</t>
  </si>
  <si>
    <t>Prarastasis miestas Z (Lost City of Z)</t>
  </si>
  <si>
    <t>Auksas (2017) (Gold (2017))</t>
  </si>
  <si>
    <t>Dar stipresnis (Stronger)</t>
  </si>
  <si>
    <t>Svetimšalis (Foreigner)</t>
  </si>
  <si>
    <t>Ratas (Circle)</t>
  </si>
  <si>
    <t>Amerikietis žudikas (American Assassin)</t>
  </si>
  <si>
    <t>Atvirame kosmose (Vriemia Piervich (Spacewalker))</t>
  </si>
  <si>
    <t>Bijok jo vardo (Bye Bye Man)</t>
  </si>
  <si>
    <t>Skrodimas (Autopsy of Jane Doe)</t>
  </si>
  <si>
    <t>Gerumo stebuklas (Wonder)</t>
  </si>
  <si>
    <t>Tūkstančiai mylių iki tavęs (Space Between Us)</t>
  </si>
  <si>
    <t>Mančesteris prie jūros (Manchester by the sea)</t>
  </si>
  <si>
    <t>Šešėlių namai (Marrowbone)</t>
  </si>
  <si>
    <t>Užburtas ratas (WASP 2016 (Wonder Wheel))</t>
  </si>
  <si>
    <t>Tulpių karštinė (Tulip Fever)</t>
  </si>
  <si>
    <t>Patriotų diena (Patriots Day)</t>
  </si>
  <si>
    <t>Ištekėti per naktį 2 (Odnoklasnicy 2: Novij Povorot)</t>
  </si>
  <si>
    <t>Komandosai (Renegades)</t>
  </si>
  <si>
    <t>Kartą Venecijoj (Bruce Willis (Once upon a Time in Venice))</t>
  </si>
  <si>
    <t>Viskas tik prasideda (Just Getting Started)</t>
  </si>
  <si>
    <t>Nešdintis visu greičiu (Autobahn (Collide))</t>
  </si>
  <si>
    <t>Matau tik tave (All I see is you)</t>
  </si>
  <si>
    <t>Stiklo pilis ( The glass castle)</t>
  </si>
  <si>
    <t>Galingieji Reindžeriai (Power Rangers)</t>
  </si>
  <si>
    <t>Svaiginanti Burgundija (Back to Burgundy)</t>
  </si>
  <si>
    <t>Firmos Kalėdinis balius (Office Christmas party) (Office Christmas party)</t>
  </si>
  <si>
    <t>Pjūklo ketera (Hacksaw Ridge)</t>
  </si>
  <si>
    <t>Slaptasis agentas (Unlocked)</t>
  </si>
  <si>
    <t>Tramdantys ugnį (Only the Brave ( Granite Mountain))</t>
  </si>
  <si>
    <t>24 valandos gyventi (24 Hours to Live)</t>
  </si>
  <si>
    <t>Kria-Kria-Keriai (Quackerz)</t>
  </si>
  <si>
    <t>Avelės ir vilkai (Sheep and Wolves)</t>
  </si>
  <si>
    <t>Normas, lokys iš šiaurės (Norm of the North)</t>
  </si>
  <si>
    <t>Robinzono Kruzo sala (Robinson Crusoe)</t>
  </si>
  <si>
    <t>Mažasis Princas (Little Prince (Le Petit Prince))</t>
  </si>
  <si>
    <t>Aukštuomenės klubas (Cafe Society)</t>
  </si>
  <si>
    <t>Didesni purslai (Bigger Splash)</t>
  </si>
  <si>
    <t>Švyturys tarp dviejų vandenynų (Light Between Oceans)</t>
  </si>
  <si>
    <t>ACME Film Total</t>
  </si>
  <si>
    <t>Bjaurusis aš 3 (Despicable Me 3)</t>
  </si>
  <si>
    <t>Penkiasdešimt tamsesnių atspalvių (Fifty shades of grey)</t>
  </si>
  <si>
    <t>Greiti ir įsiutę 8 (Furious 8)</t>
  </si>
  <si>
    <t>Dainuok (Sing)</t>
  </si>
  <si>
    <t>Mumija (The Mummy)</t>
  </si>
  <si>
    <t>Didžioji siena (The Great Wall)</t>
  </si>
  <si>
    <t>Baris Sylas: Amerikos sukčius (American Made)</t>
  </si>
  <si>
    <t>Skilimas (Split)</t>
  </si>
  <si>
    <t>Pradink (Get Out)</t>
  </si>
  <si>
    <t>Tėtukas namie 2 (Daddys home 2)</t>
  </si>
  <si>
    <t>Sniego senis (Snowman)</t>
  </si>
  <si>
    <t>Lemtinga pagunda (The Beguiled)</t>
  </si>
  <si>
    <t>Viktorija ir Abdulas (Victoria and Abdul)</t>
  </si>
  <si>
    <t>Naktiniai gyvuliai (Nocturnal animals)</t>
  </si>
  <si>
    <t>Slaptas augintinių gyvenimas (Secret Life of Pets)</t>
  </si>
  <si>
    <t>Kubo ir stebuklingas kardas (Kubo and the Two Strings)</t>
  </si>
  <si>
    <t>Bridžitos Džouns kūdikis (Bridget Jone's Baby)</t>
  </si>
  <si>
    <t>NCG Distribution / Universal Pictures International Total</t>
  </si>
  <si>
    <t>Anabelė 2 (Annabelle 2)</t>
  </si>
  <si>
    <t>Diunkerkas (Dunkirk)</t>
  </si>
  <si>
    <t>Tas (It)</t>
  </si>
  <si>
    <t>Kongas: Kaukolės sala (Kong: Skull Island)</t>
  </si>
  <si>
    <t>Lego Betmenas. Filmas (Lego Batman Movie)</t>
  </si>
  <si>
    <t>Globalinė audra (Geostorm)</t>
  </si>
  <si>
    <t>Lego Ninjago filmas (Lego Ninjago)</t>
  </si>
  <si>
    <t>Teisingumo lyga (Justice League)</t>
  </si>
  <si>
    <t>Nuostabioji moteris (Wonder Women)</t>
  </si>
  <si>
    <t>Man esi viskas (Everything Everything)</t>
  </si>
  <si>
    <t>Karalius Artūras: Kalavijo legenda (King Arthur: Legend of Sword)</t>
  </si>
  <si>
    <t>Užslėptas grožis (Collateral Beuty)</t>
  </si>
  <si>
    <t>Seni Lapinai (Going in style)</t>
  </si>
  <si>
    <t>Nakties įstatymai (Live by night) ( Live by night)</t>
  </si>
  <si>
    <t>Patruliai (Chips)</t>
  </si>
  <si>
    <t>Trenk kaip vyras (Fist Fight)</t>
  </si>
  <si>
    <t>Fantastiniai gyvūnai ir kur juos rasti (Fantastic Beasts And Where To Find Them)</t>
  </si>
  <si>
    <t>ACME Film / WB Total</t>
  </si>
  <si>
    <t>Smurfai: pamirštas kaimelis (Smurfs 3 Lost Village)</t>
  </si>
  <si>
    <t>Emodži filmas (Emoji)</t>
  </si>
  <si>
    <t>Pakeleiviai (Passengers)</t>
  </si>
  <si>
    <t>Bėgantis skustuvo ašmenimis 2049 (Blade Runner 2049)</t>
  </si>
  <si>
    <t>Vaikis ant ratų (Baby Driver)</t>
  </si>
  <si>
    <t>Džiumandži: Sveiki atvykę į Džiungles (Jumanji: Welcome To The Jungle)</t>
  </si>
  <si>
    <t>Žmogus-voras: Grįžimas namo (Spiderman Homecoming)</t>
  </si>
  <si>
    <t>Gyvybė (Life)</t>
  </si>
  <si>
    <t>Mergų balius (Rough Night)</t>
  </si>
  <si>
    <t>Absoliutus blogis: pabaiga (Resident Evil: Final Chapter)</t>
  </si>
  <si>
    <t>Tamsusis bokštas (Dark Tower)</t>
  </si>
  <si>
    <t>Besivaikantys mirtį (Flatliners)</t>
  </si>
  <si>
    <t>Traukinių žymėjimas 2 (T2 Trainspotting)</t>
  </si>
  <si>
    <t>Atvykimas (Arrival)</t>
  </si>
  <si>
    <t>Piktieji Paukščiai. Filmas (Angry Birds Movie)</t>
  </si>
  <si>
    <t>ACME Film / SONY Total</t>
  </si>
  <si>
    <t>Karibų piratai: Salazaro kerštas (Pirates of The Caribbean: Salazar's Revenge)</t>
  </si>
  <si>
    <t>Ratai 3 (Cars 3)</t>
  </si>
  <si>
    <t>Žvaigždžių karai: paskutiniai džedajai (Star Wars: Episode VIII - The Last Jedi)</t>
  </si>
  <si>
    <t>Toras. Pasaulių pabaiga (Thor: Ragnarok)</t>
  </si>
  <si>
    <t>Gražuolė ir pabaisa (Beauty and The Beast)</t>
  </si>
  <si>
    <t>Galaktikos sergėtojai. II dalis (Guardians of The Galaxy. Vol 2)</t>
  </si>
  <si>
    <t>Šelmis-1. Žvaigždžių karų istorija (Rogue One: A Star Wars Story)</t>
  </si>
  <si>
    <t>Vajana (Moana)</t>
  </si>
  <si>
    <t>Koko (Coco)</t>
  </si>
  <si>
    <t>Zootropolis (Zootopia)</t>
  </si>
  <si>
    <t>Žuvytė Dorė (Finding Dory)</t>
  </si>
  <si>
    <t>Theatrical Film Distribution / WDSMPI Total</t>
  </si>
  <si>
    <t>Trys milijonai eurų (Trys milijonai eurų)</t>
  </si>
  <si>
    <t>Klasės susitikimas: berniukai sugrįžta! (Klasės susitikimas: berniukai sugrįžta!)</t>
  </si>
  <si>
    <t>Vabalo filmai Total</t>
  </si>
  <si>
    <t>Ponas Kūdikis (Boss Baby)</t>
  </si>
  <si>
    <t>Bulius Ferdinandas (Ferdinand)</t>
  </si>
  <si>
    <t>Žmogžudystė rytų eksprese (Murder On The Orient Express)</t>
  </si>
  <si>
    <t>Loganas. Ernis (Logan)</t>
  </si>
  <si>
    <t>Svetimas: Covenant (Alien: Covenant)</t>
  </si>
  <si>
    <t>Kodėl būtent jis? (Why Him?)</t>
  </si>
  <si>
    <t>Karas už beždžionių planetą (War for the Planet of Apes)</t>
  </si>
  <si>
    <t>Žudikų Brolija (Assassin's Creed)</t>
  </si>
  <si>
    <t>Kingsman. Aukso ratas (Kingsman: The Golden Circle)</t>
  </si>
  <si>
    <t>Priešnuodis gyvenimui (A Cure For Wellness)</t>
  </si>
  <si>
    <t>Didysis šou meistras (The Greatest Showman)</t>
  </si>
  <si>
    <t>Troliai (Trolls)</t>
  </si>
  <si>
    <t>Ledynmetis: susidūrimas (Ice Age: Collision Course)</t>
  </si>
  <si>
    <t>Kung Fu Panda 3 (Kung Fu Panda 3)</t>
  </si>
  <si>
    <t>Alvinas ir burundukai: didžioji kelionė (Alvin &amp; Chipmunks: The Road Chip)</t>
  </si>
  <si>
    <t>Theatrical Film Distribution / 20th Century Fox Total</t>
  </si>
  <si>
    <t>Zero 3 (Zero 3)</t>
  </si>
  <si>
    <t>Cinema Cult Distirbution Total</t>
  </si>
  <si>
    <t>Vikingas (Viking)</t>
  </si>
  <si>
    <t>Monstrų šeimynėlė (Happy family)</t>
  </si>
  <si>
    <t>Ričis Didysis (Richard the Stork)</t>
  </si>
  <si>
    <t>Naujosios Eglutės (Novyje yolki)</t>
  </si>
  <si>
    <t>Kaip išgelbėti Kalėdas (Santa &amp; Cie)</t>
  </si>
  <si>
    <t>Eglutės 5 (Yolki 5)</t>
  </si>
  <si>
    <t>Virtuvė 2. Finalas (Kuxnia 2. Posledniaja bitva)</t>
  </si>
  <si>
    <t>Mažasis vampyras (Little Vampire)</t>
  </si>
  <si>
    <t>Saliut-7 (Salyut-7)</t>
  </si>
  <si>
    <t>Trys didvyriai ir Jūrų caras (Tri bogatyrya i Morskoy tsar)</t>
  </si>
  <si>
    <t>Legenda apie Kolovratą (Legenda o Kolovrate)</t>
  </si>
  <si>
    <t>Šaltasis tango (Holodnoe tango)</t>
  </si>
  <si>
    <t>Didysis baletas (Bolšoi)</t>
  </si>
  <si>
    <t>Partneris (Naparnik)</t>
  </si>
  <si>
    <t>Madam (Madame)</t>
  </si>
  <si>
    <t>Laimimgas bilietas (Vezuchyj Sluchaj)</t>
  </si>
  <si>
    <t>C‘est La Vie (C‘est La Vie)</t>
  </si>
  <si>
    <t>Terminatorius 2. Paskutinio teismo diena 3D (Terminator 2: Judgment Day 3D)</t>
  </si>
  <si>
    <t>Fiksikai (Fiksiki)</t>
  </si>
  <si>
    <t>Meilė angelų mieste (Ljubovj V Gorode Angelov)</t>
  </si>
  <si>
    <t>Mitai (Mify)</t>
  </si>
  <si>
    <t>Tarp ryklių (Cage dive)</t>
  </si>
  <si>
    <t>Nuolankioji (Krotkaya)</t>
  </si>
  <si>
    <t>Prancūziška porelė (Un homme à la hauteur)</t>
  </si>
  <si>
    <t>Karalių pamaina (Karalių pamaina)</t>
  </si>
  <si>
    <t>Garsų pasaulio įrašai Total</t>
  </si>
  <si>
    <t>Operacija "Riešutai" 2 (Nut Job 2: Nutty by Nature)</t>
  </si>
  <si>
    <t>Liūtas (Lion)</t>
  </si>
  <si>
    <t>Žudiko asmens sargybinis (Hitman‘s Bodyguard)</t>
  </si>
  <si>
    <t>Septynios seserys (Seven Sisters)</t>
  </si>
  <si>
    <t>Žaklina (Jackie)</t>
  </si>
  <si>
    <t>Amitvylio siaubas: Pabudimas (Amityville: The Awakening)</t>
  </si>
  <si>
    <t>Džiunglės (Jungle)</t>
  </si>
  <si>
    <t>Kaip išsirinkti vyrą (Home again)</t>
  </si>
  <si>
    <t>Paryžius gali palaukti (Paris Can Wait)</t>
  </si>
  <si>
    <t>Šeimos žmogus (Family Man)</t>
  </si>
  <si>
    <t>Overdrive. Greičio įkaitai (Overdrive)</t>
  </si>
  <si>
    <t>Naktis su uošviu (All Nighter)</t>
  </si>
  <si>
    <t>Kai šėlsta mamos (Fun Mom Dinner)</t>
  </si>
  <si>
    <t>Lūšna turtuolių rajone (Hampstead)</t>
  </si>
  <si>
    <t>Noras gyventi (Breathe)</t>
  </si>
  <si>
    <t>Anapus horizonto (Beyond Skyline)</t>
  </si>
  <si>
    <t>Mergina su principais. Kerė Pilbė (Carrie Pilby)</t>
  </si>
  <si>
    <t>Kova iki paskutinio kraujo lašo (Bleed for this)</t>
  </si>
  <si>
    <t>Nutrūkęs nuo grandinės (Bullet Head)</t>
  </si>
  <si>
    <t>Mamos norų sąrašas (Mum's List)</t>
  </si>
  <si>
    <t>Pažadas (The Promise)</t>
  </si>
  <si>
    <t>Ryžių karoliukai (Basmati Blues)</t>
  </si>
  <si>
    <t>Kruvini pinigai (Blood Money)</t>
  </si>
  <si>
    <t>Keršto įstatymas (Acts of Vengeance)</t>
  </si>
  <si>
    <t>Elfai (Pixies)</t>
  </si>
  <si>
    <t>Įsikūnijęs blogis (Incarnate)</t>
  </si>
  <si>
    <t>Megės planas (Maggie's Plan)</t>
  </si>
  <si>
    <t>Ponas Trumbo (Trumbo)</t>
  </si>
  <si>
    <t>Blogasis Santa 2 (Bad Santa 2)</t>
  </si>
  <si>
    <t>Theatrical Film Distribution Total</t>
  </si>
  <si>
    <t>Kaip susigrąžinti ją per 7 dienas (Kaip susigrąžinti ją per 7 dienas)</t>
  </si>
  <si>
    <t>Singing Fish Total</t>
  </si>
  <si>
    <t>Gelbėtojai (Baywatch)</t>
  </si>
  <si>
    <t>Transformeriai: paskutinis riteris (Transformers: The Last Knight)</t>
  </si>
  <si>
    <t>Motina (Mother)</t>
  </si>
  <si>
    <t>Mirties diena (Happy death)</t>
  </si>
  <si>
    <t>NCG Distribution / Paramount Pictures Total</t>
  </si>
  <si>
    <t>Tobuli melagiai (Perfetti sconosciuti)</t>
  </si>
  <si>
    <t>Tarnaitė (Handmaiden)</t>
  </si>
  <si>
    <t>Šokėja (La Danseuse)</t>
  </si>
  <si>
    <t>Ji (Elle)</t>
  </si>
  <si>
    <t>Moliūgėlio gyvenimas (Ma vie de courgette)</t>
  </si>
  <si>
    <t>Pasiklydę Paryžiuje (Paris pieds nus)</t>
  </si>
  <si>
    <t>Tai tik pasaulio pabaiga (Juste la fin du monde)</t>
  </si>
  <si>
    <t>Tarp mūsų (Bar Bahar)</t>
  </si>
  <si>
    <t>Baigiamieji egzaminai (Baccalaureat)</t>
  </si>
  <si>
    <t>Palaukit mūsų (Not without us?)</t>
  </si>
  <si>
    <t>Raudonasis vėžlys (The Red Turtle)</t>
  </si>
  <si>
    <t>Sieranevada (Sieranevada)</t>
  </si>
  <si>
    <t>Ledi Makbet (Lady Macbeth)</t>
  </si>
  <si>
    <t>„The Rolling Stones“ turas po Lotynų Ameriką (The Rolling Stones OleOleOle Trip to Latin America)</t>
  </si>
  <si>
    <t>Šlovė (Slava)</t>
  </si>
  <si>
    <t>Aš nesu ponia Bovari (I am not Madamme Bovary)</t>
  </si>
  <si>
    <t>Mokinys (The Student)</t>
  </si>
  <si>
    <t>Turkiškai (Turkish way)</t>
  </si>
  <si>
    <t>Vertikali būsena (Rester vertical)</t>
  </si>
  <si>
    <t>Bėgam iš Berlyno (Goodbye Berlin)</t>
  </si>
  <si>
    <t>Europos kinas Total</t>
  </si>
  <si>
    <t>Stebuklų šalis: Urfino Džiuso ir mergaitės Elės nuotykiai (Urfin and His Wooden Soldiers )</t>
  </si>
  <si>
    <t>Aštuonkojis Dipas (Deep)</t>
  </si>
  <si>
    <t>Apie meilę tik suaugusiems (Pro ljubov tolko dlia uzroslych)</t>
  </si>
  <si>
    <t>Gyvenimas prieš akis (Žyzn vperedi)</t>
  </si>
  <si>
    <t>Loganų sėkmė (Logans lucky)</t>
  </si>
  <si>
    <t>Bernvakaris Australijoje 2 (Few less men) ( Few less men)</t>
  </si>
  <si>
    <t>Aldabra (Aldabra)</t>
  </si>
  <si>
    <t>Mano mama ir mūsų kūdikiai (Telle mere, telle fille) (Telle mere, telle fille)</t>
  </si>
  <si>
    <t>(Ne)Laukti svečiai (With open arms)</t>
  </si>
  <si>
    <t>Vaikučiai pagal sutartį (Detki naprokat)</t>
  </si>
  <si>
    <t>Uraganas: Vėjo odisėja (Ouragan, l‘odyssee d‘un vent)</t>
  </si>
  <si>
    <t>Stefanas Cveigas: Atsisveikinimas su Europa (Stefan Zweig: Farewell to Europe)</t>
  </si>
  <si>
    <t>Best Film Total</t>
  </si>
  <si>
    <t>Poilsiautojai: Pavydo žaidynės (Poilsiautojai: Pavydo žaidynės)</t>
  </si>
  <si>
    <t>Full Sceen Total</t>
  </si>
  <si>
    <t>Skambutis 3 (Rings)</t>
  </si>
  <si>
    <t>xXx: Ksanderio Keidžo sugrįžimas (xXx: Return of Xander Cage)</t>
  </si>
  <si>
    <t>NCG Distribution / Paramount Pictures International Total</t>
  </si>
  <si>
    <t>12 kėdžių (12 kėdžių)</t>
  </si>
  <si>
    <t>Film Jam Total</t>
  </si>
  <si>
    <t>A-One Films</t>
  </si>
  <si>
    <t>Patersonas (Paterson)</t>
  </si>
  <si>
    <t>Dvilypis meilužis (Lamant double)</t>
  </si>
  <si>
    <t>Geras laikas (Good Time)</t>
  </si>
  <si>
    <t>50 pavasarių (Aurora)</t>
  </si>
  <si>
    <t>Beatričės bučinys (Sage femme) (Beatričės bučinys (Sage femme))</t>
  </si>
  <si>
    <t>Apie kūną ir sielą (A testrol el lelekrol)</t>
  </si>
  <si>
    <t>Kita vilties pusė (Toivon tuolla puolen)</t>
  </si>
  <si>
    <t>Drakonas atvyksta! (A dragon arrives!)</t>
  </si>
  <si>
    <t>Povaizdis (Powidoki)</t>
  </si>
  <si>
    <t>Belgu karalius (King of the Belgians)</t>
  </si>
  <si>
    <t>Aukštyn kojom (Wild mouse) (Aukštyn kojom (Wild mouse))</t>
  </si>
  <si>
    <t>Dėl viso pikto (Just to Be Sure)</t>
  </si>
  <si>
    <t>Veidai Kaimai (Visages villages)</t>
  </si>
  <si>
    <t>Gražiosios Aranchueso dienos (Les beaux jours d'Aranjuez)</t>
  </si>
  <si>
    <t>Nematomas herojus (Phantom Boy )</t>
  </si>
  <si>
    <t>Tonis Erdmanas (Toni Erdmann)</t>
  </si>
  <si>
    <t>Saldžių sapnų (Fai bei sogni)</t>
  </si>
  <si>
    <t>Nocturama (Noctumara)</t>
  </si>
  <si>
    <t>Naujienos iš Marso planetos (Des nouvelles de la planète Mars)</t>
  </si>
  <si>
    <t>Chuljeta (Julieta)</t>
  </si>
  <si>
    <t>Gimme Danger (Gimme Danger)</t>
  </si>
  <si>
    <t>A-One Films Total</t>
  </si>
  <si>
    <t>Svajoklis Budis (Rock dog)</t>
  </si>
  <si>
    <t>Spausk gaiduką (Free Fire)</t>
  </si>
  <si>
    <t>Clear Digital World Total</t>
  </si>
  <si>
    <t>Stebuklas (Stebuklas)</t>
  </si>
  <si>
    <t>Siena: Tarp Rytų ir Vakarų (Siena: Tarp Rytų ir Vakarų )</t>
  </si>
  <si>
    <t>In Script Total</t>
  </si>
  <si>
    <t>Francas (Frantz)</t>
  </si>
  <si>
    <t>Gobšius (Radin)</t>
  </si>
  <si>
    <t>Kedi. Slaptas kačių gyvenimas (Kedi)</t>
  </si>
  <si>
    <t>Meilė ir draugystė (Love and friendship)</t>
  </si>
  <si>
    <t>Dovanoju širdį (Réparer les vivants)</t>
  </si>
  <si>
    <t>Paskutinė šeima (Ostatnia rodzina)</t>
  </si>
  <si>
    <t>(Ne)Tikros prancūziškos vestuvės (Qu’est-ce qu’on a fait au Bon Dieu?)</t>
  </si>
  <si>
    <t>Apsimetėliai (Pretenders)</t>
  </si>
  <si>
    <t>Nekaltosios (Les innocentes)</t>
  </si>
  <si>
    <t>Oskarų trumpukai 2017 (Oscars Shorts 2017)</t>
  </si>
  <si>
    <t>Mokytoja (Ucitelka)</t>
  </si>
  <si>
    <t>Kriaušių pyragėliai su levandomis (Le gout des merveilles)</t>
  </si>
  <si>
    <t>Dieviškoji tvarka (Die göttliche Ordnung)</t>
  </si>
  <si>
    <t>Asfaltas (Asphalte)</t>
  </si>
  <si>
    <t>Taksiukas (Wiener-Dog)</t>
  </si>
  <si>
    <t>2 naktys iki ryto (2 yota aamuun)</t>
  </si>
  <si>
    <t>Broliai (Brodre)</t>
  </si>
  <si>
    <t>Kaip žydėjimas vyšnios (An)</t>
  </si>
  <si>
    <t>Kino pasaka Total</t>
  </si>
  <si>
    <t>Kvadratas (Rutan)</t>
  </si>
  <si>
    <t>Komivojažierius (The salesman)</t>
  </si>
  <si>
    <t>Ateitis (L'avenir)</t>
  </si>
  <si>
    <t>Rimti žaidimai (Den allvarsamma leken)</t>
  </si>
  <si>
    <t>Šeimos šventė (Ernelláék Farkaséknál)</t>
  </si>
  <si>
    <t>Nepažįstamoji (La Fille inconnue)</t>
  </si>
  <si>
    <t>Kino Aljansas Total</t>
  </si>
  <si>
    <t>Vėjų upė (Wind river)</t>
  </si>
  <si>
    <t>Suburbikonas (Suburbicon)</t>
  </si>
  <si>
    <t>NCG Distribution Total</t>
  </si>
  <si>
    <t>Tamsta Varlius (Meester Kikker)</t>
  </si>
  <si>
    <t>Pakeliui į mokyklą (Sur le Chemin de lʾécole)</t>
  </si>
  <si>
    <t>Arčiau debesų (Cloudboy)</t>
  </si>
  <si>
    <t>Panelė Rūgštynė (Jamais Contente)</t>
  </si>
  <si>
    <t>Ką pašnibždėjo pelėda (Trumpukų programa) (Ką pašnibždėjo pelėda (Trumpukų programa))</t>
  </si>
  <si>
    <t>Noriu būti savimi (dokumentinių filmų programa) (Noriu būti savimi (dokumentinių filmų programa))</t>
  </si>
  <si>
    <t>Krokodilai (Vorstadtkrokodile)</t>
  </si>
  <si>
    <t>Kaimynė šnipė (Next Door Spy)</t>
  </si>
  <si>
    <t>Krokodilai 2 (Vorstadtkrokodile 2)</t>
  </si>
  <si>
    <t>Keliaujantys paukščiai (Les oiseaux de passage)</t>
  </si>
  <si>
    <t>Ir viso pasaulio negana (dokumentinių filmų programa) (Ir viso pasaulio negana (dokumentinių filmų programa))</t>
  </si>
  <si>
    <t>Sau ir draugui (dokumentinių filmų programa) (Sau ir draugui (dokumentinių filmų programa))</t>
  </si>
  <si>
    <t>Nono, berniukas Zigzagiukas (Nono, het Zigzag Kind)</t>
  </si>
  <si>
    <t>Mes dešimtmečiai (dokumentinių filmų programa) (Mes dešimtmečiai (dokumentinių filmų programa))</t>
  </si>
  <si>
    <t>Eleonoros paslaptis (Kerity, La Maison des contes)</t>
  </si>
  <si>
    <t>Sutrikęs Maksas (Max Pinlig)</t>
  </si>
  <si>
    <t>Velnių salos karalius (Kongen av Bastøy)</t>
  </si>
  <si>
    <t>Dalelių karštinė (Particle Fever)</t>
  </si>
  <si>
    <t>Skalvijos kino centras Total</t>
  </si>
  <si>
    <t>Šerkšnas (Šerkšnas)</t>
  </si>
  <si>
    <t>Kinema Total</t>
  </si>
  <si>
    <t>Amžinai kartu (Amžinai kartu)</t>
  </si>
  <si>
    <t>Meed Flms Total</t>
  </si>
  <si>
    <t>Drakono užkeikimas (Dragon Spell)</t>
  </si>
  <si>
    <t>Pasekmė (Aftermath)</t>
  </si>
  <si>
    <t>Golden Cooperation Total</t>
  </si>
  <si>
    <t>Tomas iš Suomijos (Tom of Finland)</t>
  </si>
  <si>
    <t>Estinfilm OU Lietuvos filialas Total</t>
  </si>
  <si>
    <t>Didysis šunų pabėgimas (Ozzy)</t>
  </si>
  <si>
    <t>Seklūs vandenys (Ma Loute)</t>
  </si>
  <si>
    <t>Prior Entertainment Total</t>
  </si>
  <si>
    <t>Ekskursantė (Ekskursantė)</t>
  </si>
  <si>
    <t>CineMark Total</t>
  </si>
  <si>
    <t xml:space="preserve">Filmo pavadinimas </t>
  </si>
  <si>
    <t>Šventasis (Šventasis)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</si>
</sst>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#,##0\ &quot;€&quot;"/>
    <numFmt numFmtId="166" formatCode="yyyy/mm/dd;@"/>
    <numFmt numFmtId="167" formatCode="#,##0\ _€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6" fontId="3" fillId="0" borderId="0" xfId="0" applyNumberFormat="1" applyFont="1"/>
  </cellXfs>
  <cellStyles count="1">
    <cellStyle name="Normal" xfId="0" builtinId="0"/>
  </cellStyles>
  <dxfs count="90">
    <dxf>
      <numFmt numFmtId="166" formatCode="yyyy/mm/dd;@"/>
    </dxf>
    <dxf>
      <numFmt numFmtId="3" formatCode="#,##0"/>
    </dxf>
    <dxf>
      <numFmt numFmtId="165" formatCode="#,##0\ &quot;€&quot;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4" formatCode="yyyy\-mm\-dd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5" formatCode="#,##0\ &quot;€&quot;"/>
    </dxf>
    <dxf>
      <numFmt numFmtId="165" formatCode="#,##0\ &quot;€&quot;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7" formatCode="#,##0\ _€"/>
    </dxf>
    <dxf>
      <font>
        <b/>
        <charset val="186"/>
      </font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numFmt numFmtId="1" formatCode="0"/>
    </dxf>
    <dxf>
      <numFmt numFmtId="2" formatCode="0.00"/>
    </dxf>
    <dxf>
      <numFmt numFmtId="1" formatCode="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4E9-4126-8367-A83C6A875A2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4E9-4126-8367-A83C6A875A2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4E9-4126-8367-A83C6A875A2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4E9-4126-8367-A83C6A875A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22.178000000000001</c:v>
                </c:pt>
                <c:pt idx="1">
                  <c:v>12.978999999999999</c:v>
                </c:pt>
                <c:pt idx="2">
                  <c:v>63.975000000000001</c:v>
                </c:pt>
                <c:pt idx="3">
                  <c:v>0.86799999999999999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4E9-4126-8367-A83C6A875A20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9A87-4658-9231-B744F91EAF2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9A87-4658-9231-B744F91EAF2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9A87-4658-9231-B744F91EAF2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9A87-4658-9231-B744F91EAF2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21.315999999999999</c:v>
                </c:pt>
                <c:pt idx="1">
                  <c:v>14.586</c:v>
                </c:pt>
                <c:pt idx="2">
                  <c:v>63.12</c:v>
                </c:pt>
                <c:pt idx="3">
                  <c:v>0.97799999999999998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87-4658-9231-B744F91EAF27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4C313E-25DB-4658-AC58-9888908F3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63A3633-1204-459F-A766-2BD969C14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400EFCA-8BEE-430B-9637-90F78BC1A6B9}" name="Table1" displayName="Table1" ref="B10:G15" totalsRowCount="1" headerRowDxfId="89">
  <autoFilter ref="B10:G14" xr:uid="{00000000-0009-0000-0100-000001000000}"/>
  <tableColumns count="6">
    <tableColumn id="1" xr3:uid="{99788210-83A1-4344-BC07-8D44DBC6B3D5}" name="Kategorija" totalsRowLabel="Total"/>
    <tableColumn id="2" xr3:uid="{FC0CD3B3-E069-4D24-99F9-29CE2842717E}" name="Pajamos" totalsRowFunction="sum" dataDxfId="88" totalsRowDxfId="87"/>
    <tableColumn id="3" xr3:uid="{15147C62-9552-4E76-A050-EFC3249BB6AC}" name="Žiūrovų skaičius" totalsRowFunction="sum" dataDxfId="86" totalsRowDxfId="85"/>
    <tableColumn id="4" xr3:uid="{C1005B76-CA78-49DA-90A5-CD9D62D4D1C2}" name="Pajamos %" totalsRowFunction="sum" dataDxfId="84" totalsRowDxfId="83"/>
    <tableColumn id="5" xr3:uid="{8055839C-DF8F-4D80-83CF-C27D196B1F7A}" name="Žiūrovų skaičius %" totalsRowFunction="sum" dataDxfId="82" totalsRowDxfId="81"/>
    <tableColumn id="6" xr3:uid="{34F3C2D0-157C-4FA3-A177-8AD35E8EDB97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A7E68D6-F825-45BA-A5DF-53C163043C1D}" name="Table17" displayName="Table17" ref="B2:C7" totalsRowShown="0" headerRowDxfId="80">
  <autoFilter ref="B2:C7" xr:uid="{33189579-38D4-4F90-A4D3-5DC42EA940D1}"/>
  <tableColumns count="2">
    <tableColumn id="1" xr3:uid="{098D53A9-4F34-4B43-A4F6-4FE75B9D7A01}" name="Rodiklis"/>
    <tableColumn id="2" xr3:uid="{43B63D28-782B-493B-8229-4375C26C1EE5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AF360E8-17F7-47CA-93C4-EC6EEA01B121}" name="Table18" displayName="Table18" ref="A48:G80" totalsRowCount="1" headerRowDxfId="79">
  <autoFilter ref="A48:G79" xr:uid="{49569EC1-02CD-4A9F-8BE9-723492F99BDC}"/>
  <sortState xmlns:xlrd2="http://schemas.microsoft.com/office/spreadsheetml/2017/richdata2" ref="A49:G79">
    <sortCondition descending="1" ref="C49:C79"/>
  </sortState>
  <tableColumns count="7">
    <tableColumn id="7" xr3:uid="{155A4955-8C52-4199-A9E6-9ED0D4DC6377}" name="Eil. nr" totalsRowLabel="Total">
      <calculatedColumnFormula>IF(B49&lt;&gt;"",ROWS($B$49:B49),"")</calculatedColumnFormula>
    </tableColumn>
    <tableColumn id="1" xr3:uid="{5A8FFE51-8370-4434-B75F-570A05FE59A7}" name="Platintojas"/>
    <tableColumn id="2" xr3:uid="{5B2A7612-5ABF-4CD1-AE20-0783EC1529A7}" name="Pajamos" totalsRowFunction="sum" dataDxfId="78" totalsRowDxfId="77"/>
    <tableColumn id="3" xr3:uid="{5CEBB5CA-9565-4A34-8EF6-57199468346D}" name="Žiūrovų skaičius" totalsRowFunction="sum" dataDxfId="76" totalsRowDxfId="75"/>
    <tableColumn id="4" xr3:uid="{A0BAF84F-7E43-49C9-AA04-EF06F2F043FD}" name="Filmų skaičius" totalsRowFunction="sum"/>
    <tableColumn id="5" xr3:uid="{A5B0CBAB-F204-4931-A45E-6C63E7CC69EC}" name="Pajamos %" totalsRowFunction="sum" totalsRowDxfId="74"/>
    <tableColumn id="6" xr3:uid="{6FA67D5D-A4DB-4415-81A5-3003F6338BBC}" name="Žiūrovų skaičius %" totalsRowFunction="sum" totalsRow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EAC544F-B95F-4759-9239-C068485DA364}" name="Table21" displayName="Table21" ref="A83:F93" totalsRowShown="0" headerRowDxfId="72">
  <tableColumns count="6">
    <tableColumn id="7" xr3:uid="{C0B78D3B-0901-4972-96D2-6292061F33A5}" name="Eil. Nr."/>
    <tableColumn id="1" xr3:uid="{552819DF-16B8-4600-9BDD-0F9F5600E26C}" name="Filmo pavadinimas"/>
    <tableColumn id="3" xr3:uid="{1D7D226C-3EF8-465A-A353-1B5C91D62A67}" name="Pajamos " dataDxfId="71"/>
    <tableColumn id="4" xr3:uid="{1C904D24-0050-4E31-9562-73350968C819}" name="Žiūrovų skaičius" dataDxfId="70"/>
    <tableColumn id="5" xr3:uid="{AC4ED535-5A47-4725-ACBB-839068591B0B}" name="Premjeros data" dataDxfId="69"/>
    <tableColumn id="6" xr3:uid="{8648BAAB-83CD-4B3E-9F83-9F4CCD8AF9B1}" name="Platintojas" dataDxfId="6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315" totalsRowCount="1" headerRowDxfId="67" dataDxfId="65" headerRowBorderDxfId="66" tableBorderDxfId="64">
  <autoFilter ref="A5:I314" xr:uid="{00000000-0009-0000-0100-000001000000}"/>
  <tableColumns count="9">
    <tableColumn id="1" xr3:uid="{00000000-0010-0000-0000-000001000000}" name="Eil. Nr." totalsRowLabel="Total" dataDxfId="63">
      <calculatedColumnFormula>IF(B6&lt;&gt;"",ROWS($B$6:B6),"")</calculatedColumnFormula>
    </tableColumn>
    <tableColumn id="2" xr3:uid="{00000000-0010-0000-0000-000002000000}" name="Filmo pavadinimas" totalsRowFunction="count" dataDxfId="62"/>
    <tableColumn id="9" xr3:uid="{3632F908-5256-493C-B52C-A02B736F04C7}" name="Filmo pavadinimas originalo kalba" dataDxfId="61"/>
    <tableColumn id="3" xr3:uid="{00000000-0010-0000-0000-000003000000}" name="Kilmės šalis" dataDxfId="60"/>
    <tableColumn id="4" xr3:uid="{00000000-0010-0000-0000-000004000000}" name="Pajamos" totalsRowFunction="sum" dataDxfId="59" totalsRowDxfId="58"/>
    <tableColumn id="5" xr3:uid="{00000000-0010-0000-0000-000005000000}" name="Žiūrovų skaičius" totalsRowFunction="sum" dataDxfId="57" totalsRowDxfId="56"/>
    <tableColumn id="6" xr3:uid="{00000000-0010-0000-0000-000006000000}" name="Kopijų skaičius" dataDxfId="55"/>
    <tableColumn id="7" xr3:uid="{00000000-0010-0000-0000-000007000000}" name="Premjeros data" dataDxfId="54"/>
    <tableColumn id="8" xr3:uid="{00000000-0010-0000-0000-000008000000}" name="Platintojas" dataDxfId="5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EEECE16-9852-4456-BDF0-9AAE2D1DB9FE}" name="Table19" displayName="Table19" ref="A1:E340" totalsRowShown="0">
  <autoFilter ref="A1:E340" xr:uid="{AEEECE16-9852-4456-BDF0-9AAE2D1DB9FE}"/>
  <tableColumns count="5">
    <tableColumn id="1" xr3:uid="{F7991A03-6819-430C-9043-BFC76CDE372D}" name="Platintojas"/>
    <tableColumn id="2" xr3:uid="{96A56222-C525-45DF-8022-C4B6C55280CD}" name="Filmo pavadinimas "/>
    <tableColumn id="3" xr3:uid="{2D05A396-2B2C-4288-80FF-FD59AF91B22D}" name="Pajamos " dataDxfId="2"/>
    <tableColumn id="4" xr3:uid="{45FFD732-E473-40B2-A7DA-86F6A8448156}" name="Žiūrovų skaičius" dataDxfId="1"/>
    <tableColumn id="5" xr3:uid="{6EFF1609-5220-4084-B228-D9207507E718}" name="Premjeros data" dataDxfId="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A5:I54" totalsRowCount="1" headerRowDxfId="52" dataDxfId="50" headerRowBorderDxfId="51" tableBorderDxfId="49" totalsRowBorderDxfId="48">
  <autoFilter ref="A5:I53" xr:uid="{00000000-0009-0000-0100-000002000000}"/>
  <tableColumns count="9">
    <tableColumn id="1" xr3:uid="{00000000-0010-0000-0100-000001000000}" name="Eil. Nr." totalsRowLabel="Total" dataDxfId="47" totalsRowDxfId="46">
      <calculatedColumnFormula>IF(B6&lt;&gt;"",ROWS($B$6:B6),"")</calculatedColumnFormula>
    </tableColumn>
    <tableColumn id="2" xr3:uid="{00000000-0010-0000-0100-000002000000}" name="Filmo pavadinimas" dataDxfId="45" totalsRowDxfId="44"/>
    <tableColumn id="9" xr3:uid="{B7D6F93A-BE36-48FB-A958-D7464A242838}" name="Filmo pavadinimas originalo kalba" dataDxfId="43" totalsRowDxfId="42"/>
    <tableColumn id="3" xr3:uid="{00000000-0010-0000-0100-000003000000}" name="Kilmės šalis" dataDxfId="41" totalsRowDxfId="40"/>
    <tableColumn id="4" xr3:uid="{00000000-0010-0000-0100-000004000000}" name="Pajamos" totalsRowFunction="sum" dataDxfId="39" totalsRowDxfId="38"/>
    <tableColumn id="5" xr3:uid="{00000000-0010-0000-0100-000005000000}" name="Žiūrovų skaičius" totalsRowFunction="sum" dataDxfId="37" totalsRowDxfId="36"/>
    <tableColumn id="6" xr3:uid="{00000000-0010-0000-0100-000006000000}" name="Kopijų skaičius" dataDxfId="35" totalsRowDxfId="34"/>
    <tableColumn id="7" xr3:uid="{00000000-0010-0000-0100-000007000000}" name="Premjeros data" dataDxfId="33" totalsRowDxfId="32"/>
    <tableColumn id="8" xr3:uid="{00000000-0010-0000-0100-000008000000}" name="Platintojas" dataDxfId="31" totalsRowDxfId="3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54" totalsRowCount="1">
  <autoFilter ref="A5:I53" xr:uid="{00000000-0009-0000-0100-000003000000}"/>
  <tableColumns count="9">
    <tableColumn id="1" xr3:uid="{00000000-0010-0000-0200-000001000000}" name="Eil. Nr."/>
    <tableColumn id="2" xr3:uid="{00000000-0010-0000-0200-000002000000}" name="Filmo pavadinimas"/>
    <tableColumn id="9" xr3:uid="{9229F1FB-BB7D-42A8-BCE8-B54B0219E61A}" name="Filmo pavadinimas originalo kalba" dataDxfId="29"/>
    <tableColumn id="3" xr3:uid="{00000000-0010-0000-0200-000003000000}" name="Kilmės šalis"/>
    <tableColumn id="4" xr3:uid="{00000000-0010-0000-0200-000004000000}" name="Pajamos" totalsRowFunction="sum" dataDxfId="28"/>
    <tableColumn id="5" xr3:uid="{00000000-0010-0000-0200-000005000000}" name="Žiūrovų skaičius" totalsRowFunction="sum"/>
    <tableColumn id="6" xr3:uid="{00000000-0010-0000-0200-000006000000}" name="Kopijų skaičius"/>
    <tableColumn id="7" xr3:uid="{00000000-0010-0000-0200-000007000000}" name="Premjeros data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_Kovas" displayName="Table3_Kovas" ref="A5:I61" totalsRowCount="1">
  <autoFilter ref="A5:I60" xr:uid="{00000000-0009-0000-0100-000004000000}"/>
  <tableColumns count="9">
    <tableColumn id="1" xr3:uid="{00000000-0010-0000-0300-000001000000}" name="Eil. Nr."/>
    <tableColumn id="2" xr3:uid="{00000000-0010-0000-0300-000002000000}" name="Filmo pavadinimas"/>
    <tableColumn id="9" xr3:uid="{5C42B5DA-FE37-42F7-B8B1-248C8BBD25F0}" name="Filmo pavadinimas originalo kalba" dataDxfId="27"/>
    <tableColumn id="3" xr3:uid="{00000000-0010-0000-0300-000003000000}" name="Kilmės šalis"/>
    <tableColumn id="4" xr3:uid="{00000000-0010-0000-0300-000004000000}" name="Pajamos" totalsRowFunction="sum" dataDxfId="26"/>
    <tableColumn id="5" xr3:uid="{00000000-0010-0000-0300-000005000000}" name="Žiūrovų skaičius" totalsRowFunction="sum" totalsRowDxfId="25"/>
    <tableColumn id="6" xr3:uid="{00000000-0010-0000-0300-000006000000}" name="Kopijų skaičius"/>
    <tableColumn id="7" xr3:uid="{00000000-0010-0000-0300-000007000000}" name="Premjeros data"/>
    <tableColumn id="8" xr3:uid="{00000000-0010-0000-0300-000008000000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47" totalsRowCount="1">
  <autoFilter ref="A5:I46" xr:uid="{00000000-0009-0000-0100-000005000000}"/>
  <tableColumns count="9">
    <tableColumn id="1" xr3:uid="{00000000-0010-0000-0400-000001000000}" name="Eil. Nr."/>
    <tableColumn id="2" xr3:uid="{00000000-0010-0000-0400-000002000000}" name="Filmo pavadinimas"/>
    <tableColumn id="9" xr3:uid="{A71921BA-70EF-4E3B-8C58-5B7EBCDC86BF}" name="Filmo pavadinimas originalo kalba" dataDxfId="24"/>
    <tableColumn id="3" xr3:uid="{00000000-0010-0000-0400-000003000000}" name="Kilmės šalis"/>
    <tableColumn id="4" xr3:uid="{00000000-0010-0000-0400-000004000000}" name="Pajamos" totalsRowFunction="sum" dataDxfId="23"/>
    <tableColumn id="5" xr3:uid="{00000000-0010-0000-0400-000005000000}" name="Žiūrovų skaičius" totalsRowFunction="sum"/>
    <tableColumn id="6" xr3:uid="{00000000-0010-0000-0400-000006000000}" name="Kopijų skaičius"/>
    <tableColumn id="7" xr3:uid="{00000000-0010-0000-0400-000007000000}" name="Premjeros data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56" totalsRowCount="1">
  <autoFilter ref="A5:I55" xr:uid="{00000000-0009-0000-0100-000006000000}"/>
  <tableColumns count="9">
    <tableColumn id="1" xr3:uid="{00000000-0010-0000-0500-000001000000}" name="Eil. Nr."/>
    <tableColumn id="2" xr3:uid="{00000000-0010-0000-0500-000002000000}" name="Filmo pavadinimas"/>
    <tableColumn id="9" xr3:uid="{69AF3B08-BAF9-4DB2-926B-6B8FA6987FD1}" name="Filmo pavadinimas originalo kalba" dataDxfId="22"/>
    <tableColumn id="3" xr3:uid="{00000000-0010-0000-0500-000003000000}" name="Kilmės šalis"/>
    <tableColumn id="4" xr3:uid="{00000000-0010-0000-0500-000004000000}" name="Pajamos" totalsRowFunction="sum" dataDxfId="21"/>
    <tableColumn id="5" xr3:uid="{00000000-0010-0000-0500-000005000000}" name="Žiūrovų skaičius" totalsRowFunction="sum"/>
    <tableColumn id="6" xr3:uid="{00000000-0010-0000-0500-000006000000}" name="Kopijų skaičius"/>
    <tableColumn id="7" xr3:uid="{00000000-0010-0000-0500-000007000000}" name="Premjeros data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76" totalsRowCount="1">
  <autoFilter ref="A5:I75" xr:uid="{00000000-0009-0000-0100-000007000000}"/>
  <tableColumns count="9">
    <tableColumn id="1" xr3:uid="{00000000-0010-0000-0600-000001000000}" name="Eil. Nr."/>
    <tableColumn id="2" xr3:uid="{00000000-0010-0000-0600-000002000000}" name="Filmo pavadinimas"/>
    <tableColumn id="9" xr3:uid="{2D7FEC7D-7053-464C-9E74-C866BB4BCBB8}" name="Filmo pavadinimas originalo kalba" dataDxfId="20"/>
    <tableColumn id="3" xr3:uid="{00000000-0010-0000-0600-000003000000}" name="Kilmės šalis"/>
    <tableColumn id="4" xr3:uid="{00000000-0010-0000-0600-000004000000}" name="Pajamos" totalsRowFunction="sum" dataDxfId="19" totalsRowDxfId="18"/>
    <tableColumn id="5" xr3:uid="{00000000-0010-0000-0600-000005000000}" name="Žiūrovų skaičius" totalsRowFunction="sum" totalsRowDxfId="17"/>
    <tableColumn id="6" xr3:uid="{00000000-0010-0000-0600-000006000000}" name="Kopijų skaičius"/>
    <tableColumn id="7" xr3:uid="{00000000-0010-0000-0600-000007000000}" name="Premjeros data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63" totalsRowCount="1">
  <autoFilter ref="A5:I62" xr:uid="{00000000-0009-0000-0100-000008000000}"/>
  <tableColumns count="9">
    <tableColumn id="1" xr3:uid="{00000000-0010-0000-0700-000001000000}" name="Eil. Nr."/>
    <tableColumn id="2" xr3:uid="{00000000-0010-0000-0700-000002000000}" name="Filmo pavadinimas"/>
    <tableColumn id="9" xr3:uid="{F0C49757-BB66-483A-AB4A-AE7B6070A90C}" name="Filmo pavadinimas originalo kalba" dataDxfId="16"/>
    <tableColumn id="3" xr3:uid="{00000000-0010-0000-0700-000003000000}" name="Kilmės šalis"/>
    <tableColumn id="4" xr3:uid="{00000000-0010-0000-0700-000004000000}" name="Pajamos" totalsRowFunction="sum" dataDxfId="15"/>
    <tableColumn id="5" xr3:uid="{00000000-0010-0000-0700-000005000000}" name="Žiūrovų skaičius" totalsRowFunction="sum"/>
    <tableColumn id="6" xr3:uid="{00000000-0010-0000-0700-000006000000}" name="Kopijų skaičius"/>
    <tableColumn id="7" xr3:uid="{00000000-0010-0000-0700-000007000000}" name="Premjeros data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78" totalsRowCount="1">
  <autoFilter ref="A5:I77" xr:uid="{00000000-0009-0000-0100-000009000000}"/>
  <tableColumns count="9">
    <tableColumn id="1" xr3:uid="{00000000-0010-0000-0800-000001000000}" name="Eil. Nr."/>
    <tableColumn id="2" xr3:uid="{00000000-0010-0000-0800-000002000000}" name="Filmo pavadinimas"/>
    <tableColumn id="9" xr3:uid="{6171131D-B80D-4FBC-BF55-31B65BB512BC}" name="Filmo pavadinimas originalo kalba" dataDxfId="14"/>
    <tableColumn id="3" xr3:uid="{00000000-0010-0000-0800-000003000000}" name="Kilmės šalis"/>
    <tableColumn id="4" xr3:uid="{00000000-0010-0000-0800-000004000000}" name="Pajamos" totalsRowFunction="sum" dataDxfId="13"/>
    <tableColumn id="5" xr3:uid="{00000000-0010-0000-0800-000005000000}" name="Žiūrovų skaičius" totalsRowFunction="sum"/>
    <tableColumn id="6" xr3:uid="{00000000-0010-0000-0800-000006000000}" name="Kopijų skaičius"/>
    <tableColumn id="7" xr3:uid="{00000000-0010-0000-0800-000007000000}" name="Premjeros data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68" totalsRowCount="1">
  <autoFilter ref="A5:I67" xr:uid="{00000000-0009-0000-0100-00000A000000}"/>
  <tableColumns count="9">
    <tableColumn id="1" xr3:uid="{00000000-0010-0000-0900-000001000000}" name="Eil. Nr."/>
    <tableColumn id="2" xr3:uid="{00000000-0010-0000-0900-000002000000}" name="Filmo pavadinimas"/>
    <tableColumn id="9" xr3:uid="{8E8D9BD3-26F2-449D-A288-57EAC845D368}" name="Filmo pavadinimas originalo kalba" dataDxfId="12"/>
    <tableColumn id="3" xr3:uid="{00000000-0010-0000-0900-000003000000}" name="Kilmės šalis"/>
    <tableColumn id="4" xr3:uid="{00000000-0010-0000-0900-000004000000}" name="Pajamos" totalsRowFunction="sum" dataDxfId="11"/>
    <tableColumn id="5" xr3:uid="{00000000-0010-0000-0900-000005000000}" name="Žiūrovų skaičius" totalsRowFunction="sum"/>
    <tableColumn id="6" xr3:uid="{00000000-0010-0000-0900-000006000000}" name="Kopijų skaičius"/>
    <tableColumn id="7" xr3:uid="{00000000-0010-0000-0900-000007000000}" name="Premjeros data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64" totalsRowCount="1">
  <autoFilter ref="A5:I63" xr:uid="{00000000-0009-0000-0100-00000B000000}"/>
  <tableColumns count="9">
    <tableColumn id="1" xr3:uid="{00000000-0010-0000-0A00-000001000000}" name="Eil. Nr."/>
    <tableColumn id="2" xr3:uid="{00000000-0010-0000-0A00-000002000000}" name="Filmo pavadinimas"/>
    <tableColumn id="9" xr3:uid="{AC0BC5B3-2571-42FE-9409-1402843AC8BD}" name="Filmo pavadinimas originalo kalba" dataDxfId="10"/>
    <tableColumn id="3" xr3:uid="{00000000-0010-0000-0A00-000003000000}" name="Kilmės šalis"/>
    <tableColumn id="4" xr3:uid="{00000000-0010-0000-0A00-000004000000}" name="Pajamos" totalsRowFunction="sum" dataDxfId="9"/>
    <tableColumn id="5" xr3:uid="{00000000-0010-0000-0A00-000005000000}" name="Žiūrovų skaičius" totalsRowFunction="sum"/>
    <tableColumn id="6" xr3:uid="{00000000-0010-0000-0A00-000006000000}" name="Kopijų skaičius"/>
    <tableColumn id="7" xr3:uid="{00000000-0010-0000-0A00-000007000000}" name="Premjeros data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62" totalsRowCount="1">
  <autoFilter ref="A5:I61" xr:uid="{00000000-0009-0000-0100-00000C000000}"/>
  <tableColumns count="9">
    <tableColumn id="1" xr3:uid="{00000000-0010-0000-0B00-000001000000}" name="Eil. Nr."/>
    <tableColumn id="2" xr3:uid="{00000000-0010-0000-0B00-000002000000}" name="Filmo pavadinimas"/>
    <tableColumn id="9" xr3:uid="{51C49A1C-19FE-4C33-9642-7BF70DA5FAF4}" name="Filmo pavadinimas originalo kalba" dataDxfId="8"/>
    <tableColumn id="3" xr3:uid="{00000000-0010-0000-0B00-000003000000}" name="Kilmės šalis"/>
    <tableColumn id="4" xr3:uid="{00000000-0010-0000-0B00-000004000000}" name="Pajamos" totalsRowFunction="sum" dataDxfId="7"/>
    <tableColumn id="5" xr3:uid="{00000000-0010-0000-0B00-000005000000}" name="Žiūrovų skaičius" totalsRowFunction="sum"/>
    <tableColumn id="6" xr3:uid="{00000000-0010-0000-0B00-000006000000}" name="Kopijų skaičius"/>
    <tableColumn id="7" xr3:uid="{00000000-0010-0000-0B00-000007000000}" name="Premjeros data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J94" totalsRowCount="1">
  <autoFilter ref="A5:J93" xr:uid="{00000000-0009-0000-0100-00000D000000}"/>
  <tableColumns count="10">
    <tableColumn id="1" xr3:uid="{00000000-0010-0000-0C00-000001000000}" name="Eil. Nr."/>
    <tableColumn id="2" xr3:uid="{00000000-0010-0000-0C00-000002000000}" name="Filmo pavadinimas"/>
    <tableColumn id="9" xr3:uid="{6B7C2BE5-3C0E-4F2A-A86A-31DA9E043749}" name="Filmo pavadinimas originalo kalba" dataDxfId="6"/>
    <tableColumn id="3" xr3:uid="{00000000-0010-0000-0C00-000003000000}" name="Kilmės šalis"/>
    <tableColumn id="4" xr3:uid="{00000000-0010-0000-0C00-000004000000}" name="Pajamos" totalsRowFunction="sum" dataDxfId="5" totalsRowDxfId="4"/>
    <tableColumn id="5" xr3:uid="{00000000-0010-0000-0C00-000005000000}" name="Žiūrovų skaičius" totalsRowFunction="sum" totalsRowDxfId="3"/>
    <tableColumn id="6" xr3:uid="{00000000-0010-0000-0C00-000006000000}" name="Kopijų skaičius"/>
    <tableColumn id="7" xr3:uid="{00000000-0010-0000-0C00-000007000000}" name="Premjeros data"/>
    <tableColumn id="8" xr3:uid="{00000000-0010-0000-0C00-000008000000}" name="Platintojas"/>
    <tableColumn id="10" xr3:uid="{4253E84A-341F-4AF4-84A5-62AE84D5EBC6}" name="Komentar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E292-DDF4-4DAB-95C3-D4369DDA60CD}">
  <dimension ref="A1:O113"/>
  <sheetViews>
    <sheetView workbookViewId="0">
      <selection activeCell="E89" sqref="E89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21" customWidth="1"/>
    <col min="4" max="4" width="18" style="14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5">
        <v>2017</v>
      </c>
      <c r="C1" s="34"/>
    </row>
    <row r="2" spans="2:7" x14ac:dyDescent="0.3">
      <c r="B2" s="34" t="s">
        <v>744</v>
      </c>
      <c r="C2" s="34" t="s">
        <v>745</v>
      </c>
      <c r="E2" s="14" t="s">
        <v>11</v>
      </c>
    </row>
    <row r="3" spans="2:7" x14ac:dyDescent="0.3">
      <c r="B3" t="s">
        <v>746</v>
      </c>
      <c r="C3">
        <v>236</v>
      </c>
      <c r="E3" s="35" t="s">
        <v>11</v>
      </c>
    </row>
    <row r="4" spans="2:7" x14ac:dyDescent="0.3">
      <c r="B4" t="s">
        <v>747</v>
      </c>
      <c r="C4">
        <v>11</v>
      </c>
    </row>
    <row r="5" spans="2:7" x14ac:dyDescent="0.3">
      <c r="B5" t="s">
        <v>748</v>
      </c>
      <c r="C5" s="14">
        <v>309</v>
      </c>
    </row>
    <row r="6" spans="2:7" x14ac:dyDescent="0.3">
      <c r="B6" t="s">
        <v>749</v>
      </c>
      <c r="C6" s="21">
        <v>20452843.800000001</v>
      </c>
      <c r="E6" s="21" t="s">
        <v>11</v>
      </c>
    </row>
    <row r="7" spans="2:7" x14ac:dyDescent="0.3">
      <c r="B7" t="s">
        <v>750</v>
      </c>
      <c r="C7" s="14">
        <v>4061523</v>
      </c>
    </row>
    <row r="8" spans="2:7" x14ac:dyDescent="0.3"/>
    <row r="9" spans="2:7" x14ac:dyDescent="0.3">
      <c r="B9" s="36" t="s">
        <v>751</v>
      </c>
      <c r="C9" s="36"/>
      <c r="D9" s="36"/>
      <c r="E9" s="36"/>
      <c r="F9" s="36"/>
      <c r="G9" s="36"/>
    </row>
    <row r="10" spans="2:7" x14ac:dyDescent="0.3">
      <c r="B10" s="34" t="s">
        <v>752</v>
      </c>
      <c r="C10" s="37" t="s">
        <v>4</v>
      </c>
      <c r="D10" s="38" t="s">
        <v>5</v>
      </c>
      <c r="E10" s="34" t="s">
        <v>753</v>
      </c>
      <c r="F10" s="34" t="s">
        <v>754</v>
      </c>
      <c r="G10" s="34" t="s">
        <v>755</v>
      </c>
    </row>
    <row r="11" spans="2:7" x14ac:dyDescent="0.3">
      <c r="B11" t="s">
        <v>756</v>
      </c>
      <c r="C11" s="21">
        <v>4536080.4800000004</v>
      </c>
      <c r="D11" s="14">
        <v>865772</v>
      </c>
      <c r="E11" s="35">
        <v>22.178000000000001</v>
      </c>
      <c r="F11" s="35">
        <v>21.315999999999999</v>
      </c>
      <c r="G11">
        <v>15</v>
      </c>
    </row>
    <row r="12" spans="2:7" x14ac:dyDescent="0.3">
      <c r="B12" t="s">
        <v>757</v>
      </c>
      <c r="C12" s="21">
        <v>2654481.29</v>
      </c>
      <c r="D12" s="14">
        <v>592411</v>
      </c>
      <c r="E12" s="35">
        <v>12.978999999999999</v>
      </c>
      <c r="F12" s="35">
        <v>14.586</v>
      </c>
      <c r="G12">
        <v>117</v>
      </c>
    </row>
    <row r="13" spans="2:7" x14ac:dyDescent="0.3">
      <c r="B13" t="s">
        <v>758</v>
      </c>
      <c r="C13" s="21">
        <v>13084681.34</v>
      </c>
      <c r="D13" s="14">
        <v>2563618</v>
      </c>
      <c r="E13" s="35">
        <v>63.975000000000001</v>
      </c>
      <c r="F13" s="35">
        <v>63.12</v>
      </c>
      <c r="G13">
        <v>157</v>
      </c>
    </row>
    <row r="14" spans="2:7" x14ac:dyDescent="0.3">
      <c r="B14" t="s">
        <v>759</v>
      </c>
      <c r="C14" s="21">
        <v>177600.69</v>
      </c>
      <c r="D14" s="14">
        <v>39722</v>
      </c>
      <c r="E14" s="35">
        <v>0.86799999999999999</v>
      </c>
      <c r="F14" s="35">
        <v>0.97799999999999998</v>
      </c>
      <c r="G14">
        <v>20</v>
      </c>
    </row>
    <row r="15" spans="2:7" x14ac:dyDescent="0.3">
      <c r="B15" t="s">
        <v>9</v>
      </c>
      <c r="C15" s="21">
        <f>SUBTOTAL(109,Table1[Pajamos])</f>
        <v>20452843.800000001</v>
      </c>
      <c r="D15" s="14">
        <f>SUBTOTAL(109,Table1[Žiūrovų skaičius])</f>
        <v>4061523</v>
      </c>
      <c r="E15" s="39">
        <f>SUBTOTAL(109,Table1[Pajamos %])</f>
        <v>100</v>
      </c>
      <c r="F15" s="39">
        <f>SUBTOTAL(109,Table1[Žiūrovų skaičius %])</f>
        <v>99.999999999999986</v>
      </c>
      <c r="G15">
        <f>SUBTOTAL(109,Table1[Filmų skaičius])</f>
        <v>309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/>
    <row r="47" spans="1:7" x14ac:dyDescent="0.3">
      <c r="B47" s="34" t="s">
        <v>760</v>
      </c>
      <c r="C47" s="34"/>
      <c r="D47" s="34"/>
      <c r="E47" s="34"/>
      <c r="F47" s="34"/>
      <c r="G47" s="34"/>
    </row>
    <row r="48" spans="1:7" x14ac:dyDescent="0.3">
      <c r="A48" s="34" t="s">
        <v>761</v>
      </c>
      <c r="B48" s="34" t="s">
        <v>8</v>
      </c>
      <c r="C48" s="37" t="s">
        <v>4</v>
      </c>
      <c r="D48" s="38" t="s">
        <v>5</v>
      </c>
      <c r="E48" s="34" t="s">
        <v>755</v>
      </c>
      <c r="F48" s="34" t="s">
        <v>753</v>
      </c>
      <c r="G48" s="34" t="s">
        <v>754</v>
      </c>
    </row>
    <row r="49" spans="1:7" x14ac:dyDescent="0.3">
      <c r="A49">
        <f>IF(B49&lt;&gt;"",ROWS($B$49:B49),"")</f>
        <v>1</v>
      </c>
      <c r="B49" t="s">
        <v>39</v>
      </c>
      <c r="C49" s="21">
        <v>3184759.78</v>
      </c>
      <c r="D49" s="14">
        <v>670451</v>
      </c>
      <c r="E49">
        <v>57</v>
      </c>
      <c r="F49">
        <v>15.571</v>
      </c>
      <c r="G49">
        <v>16.507000000000001</v>
      </c>
    </row>
    <row r="50" spans="1:7" x14ac:dyDescent="0.3">
      <c r="A50">
        <f>IF(B50&lt;&gt;"",ROWS($B$49:B50),"")</f>
        <v>2</v>
      </c>
      <c r="B50" t="s">
        <v>762</v>
      </c>
      <c r="C50" s="21">
        <v>2858407.75</v>
      </c>
      <c r="D50" s="14">
        <v>569610</v>
      </c>
      <c r="E50">
        <v>17</v>
      </c>
      <c r="F50">
        <v>13.976000000000001</v>
      </c>
      <c r="G50">
        <v>14.025</v>
      </c>
    </row>
    <row r="51" spans="1:7" x14ac:dyDescent="0.3">
      <c r="A51">
        <f>IF(B51&lt;&gt;"",ROWS($B$49:B51),"")</f>
        <v>3</v>
      </c>
      <c r="B51" t="s">
        <v>57</v>
      </c>
      <c r="C51" s="21">
        <v>2143936.21</v>
      </c>
      <c r="D51" s="14">
        <v>406638</v>
      </c>
      <c r="E51">
        <v>17</v>
      </c>
      <c r="F51">
        <v>10.481999999999999</v>
      </c>
      <c r="G51">
        <v>10.012</v>
      </c>
    </row>
    <row r="52" spans="1:7" x14ac:dyDescent="0.3">
      <c r="A52">
        <f>IF(B52&lt;&gt;"",ROWS($B$49:B52),"")</f>
        <v>4</v>
      </c>
      <c r="B52" t="s">
        <v>54</v>
      </c>
      <c r="C52" s="21">
        <v>1868489.37</v>
      </c>
      <c r="D52" s="14">
        <v>355903</v>
      </c>
      <c r="E52">
        <v>15</v>
      </c>
      <c r="F52">
        <v>9.1359999999999992</v>
      </c>
      <c r="G52">
        <v>8.7629999999999999</v>
      </c>
    </row>
    <row r="53" spans="1:7" x14ac:dyDescent="0.3">
      <c r="A53">
        <f>IF(B53&lt;&gt;"",ROWS($B$49:B53),"")</f>
        <v>5</v>
      </c>
      <c r="B53" t="s">
        <v>37</v>
      </c>
      <c r="C53" s="21">
        <v>1788842.63</v>
      </c>
      <c r="D53" s="14">
        <v>334142</v>
      </c>
      <c r="E53">
        <v>11</v>
      </c>
      <c r="F53">
        <v>8.7460000000000004</v>
      </c>
      <c r="G53">
        <v>8.2270000000000003</v>
      </c>
    </row>
    <row r="54" spans="1:7" x14ac:dyDescent="0.3">
      <c r="A54">
        <f>IF(B54&lt;&gt;"",ROWS($B$49:B54),"")</f>
        <v>6</v>
      </c>
      <c r="B54" t="s">
        <v>28</v>
      </c>
      <c r="C54" s="21">
        <v>1683735</v>
      </c>
      <c r="D54" s="14">
        <v>300001</v>
      </c>
      <c r="E54">
        <v>2</v>
      </c>
      <c r="F54">
        <v>8.2319999999999993</v>
      </c>
      <c r="G54">
        <v>7.3860000000000001</v>
      </c>
    </row>
    <row r="55" spans="1:7" x14ac:dyDescent="0.3">
      <c r="A55">
        <f>IF(B55&lt;&gt;"",ROWS($B$49:B55),"")</f>
        <v>7</v>
      </c>
      <c r="B55" t="s">
        <v>595</v>
      </c>
      <c r="C55" s="21">
        <v>1539228.77</v>
      </c>
      <c r="D55" s="14">
        <v>316701</v>
      </c>
      <c r="E55">
        <v>15</v>
      </c>
      <c r="F55">
        <v>7.5259999999999998</v>
      </c>
      <c r="G55">
        <v>7.798</v>
      </c>
    </row>
    <row r="56" spans="1:7" x14ac:dyDescent="0.3">
      <c r="A56">
        <f>IF(B56&lt;&gt;"",ROWS($B$49:B56),"")</f>
        <v>8</v>
      </c>
      <c r="B56" t="s">
        <v>30</v>
      </c>
      <c r="C56" s="21">
        <v>1008470</v>
      </c>
      <c r="D56" s="14">
        <v>194486</v>
      </c>
      <c r="E56">
        <v>1</v>
      </c>
      <c r="F56">
        <v>4.931</v>
      </c>
      <c r="G56">
        <v>4.7880000000000003</v>
      </c>
    </row>
    <row r="57" spans="1:7" x14ac:dyDescent="0.3">
      <c r="A57">
        <f>IF(B57&lt;&gt;"",ROWS($B$49:B57),"")</f>
        <v>9</v>
      </c>
      <c r="B57" t="s">
        <v>115</v>
      </c>
      <c r="C57" s="21">
        <v>965912.61</v>
      </c>
      <c r="D57" s="14">
        <v>203114</v>
      </c>
      <c r="E57">
        <v>25</v>
      </c>
      <c r="F57">
        <v>4.7229999999999999</v>
      </c>
      <c r="G57">
        <v>5.0010000000000003</v>
      </c>
    </row>
    <row r="58" spans="1:7" x14ac:dyDescent="0.3">
      <c r="A58">
        <f>IF(B58&lt;&gt;"",ROWS($B$49:B58),"")</f>
        <v>10</v>
      </c>
      <c r="B58" t="s">
        <v>137</v>
      </c>
      <c r="C58" s="21">
        <v>728595.44000000006</v>
      </c>
      <c r="D58" s="14">
        <v>150008</v>
      </c>
      <c r="E58">
        <v>29</v>
      </c>
      <c r="F58">
        <v>3.5619999999999998</v>
      </c>
      <c r="G58">
        <v>3.6930000000000001</v>
      </c>
    </row>
    <row r="59" spans="1:7" x14ac:dyDescent="0.3">
      <c r="A59">
        <f>IF(B59&lt;&gt;"",ROWS($B$49:B59),"")</f>
        <v>11</v>
      </c>
      <c r="B59" t="s">
        <v>45</v>
      </c>
      <c r="C59" s="21">
        <v>465368</v>
      </c>
      <c r="D59" s="14">
        <v>89616</v>
      </c>
      <c r="E59">
        <v>1</v>
      </c>
      <c r="F59">
        <v>2.2749999999999999</v>
      </c>
      <c r="G59">
        <v>2.206</v>
      </c>
    </row>
    <row r="60" spans="1:7" x14ac:dyDescent="0.3">
      <c r="A60">
        <f>IF(B60&lt;&gt;"",ROWS($B$49:B60),"")</f>
        <v>12</v>
      </c>
      <c r="B60" t="s">
        <v>763</v>
      </c>
      <c r="C60" s="21">
        <v>369053.06</v>
      </c>
      <c r="D60" s="14">
        <v>67844</v>
      </c>
      <c r="E60">
        <v>4</v>
      </c>
      <c r="F60">
        <v>1.804</v>
      </c>
      <c r="G60">
        <v>1.67</v>
      </c>
    </row>
    <row r="61" spans="1:7" x14ac:dyDescent="0.3">
      <c r="A61">
        <f>IF(B61&lt;&gt;"",ROWS($B$49:B61),"")</f>
        <v>13</v>
      </c>
      <c r="B61" t="s">
        <v>74</v>
      </c>
      <c r="C61" s="21">
        <v>366100.26</v>
      </c>
      <c r="D61" s="14">
        <v>74108</v>
      </c>
      <c r="E61">
        <v>21</v>
      </c>
      <c r="F61">
        <v>1.79</v>
      </c>
      <c r="G61">
        <v>1.825</v>
      </c>
    </row>
    <row r="62" spans="1:7" x14ac:dyDescent="0.3">
      <c r="A62">
        <f>IF(B62&lt;&gt;"",ROWS($B$49:B62),"")</f>
        <v>14</v>
      </c>
      <c r="B62" t="s">
        <v>183</v>
      </c>
      <c r="C62" s="21">
        <v>344832</v>
      </c>
      <c r="D62" s="14">
        <v>76514</v>
      </c>
      <c r="E62">
        <v>12</v>
      </c>
      <c r="F62">
        <v>1.6859999999999999</v>
      </c>
      <c r="G62">
        <v>1.8839999999999999</v>
      </c>
    </row>
    <row r="63" spans="1:7" x14ac:dyDescent="0.3">
      <c r="A63">
        <f>IF(B63&lt;&gt;"",ROWS($B$49:B63),"")</f>
        <v>15</v>
      </c>
      <c r="B63" t="s">
        <v>59</v>
      </c>
      <c r="C63" s="21">
        <v>281885</v>
      </c>
      <c r="D63" s="14">
        <v>50710</v>
      </c>
      <c r="E63">
        <v>1</v>
      </c>
      <c r="F63">
        <v>1.3779999999999999</v>
      </c>
      <c r="G63">
        <v>1.2490000000000001</v>
      </c>
    </row>
    <row r="64" spans="1:7" x14ac:dyDescent="0.3">
      <c r="A64">
        <f>IF(B64&lt;&gt;"",ROWS($B$49:B64),"")</f>
        <v>16</v>
      </c>
      <c r="B64" t="s">
        <v>767</v>
      </c>
      <c r="C64" s="21">
        <v>155407.01999999999</v>
      </c>
      <c r="D64" s="14">
        <v>31541</v>
      </c>
      <c r="E64">
        <v>2</v>
      </c>
      <c r="F64">
        <v>0.76</v>
      </c>
      <c r="G64">
        <v>0.77700000000000002</v>
      </c>
    </row>
    <row r="65" spans="1:7" x14ac:dyDescent="0.3">
      <c r="A65">
        <f>IF(B65&lt;&gt;"",ROWS($B$49:B65),"")</f>
        <v>17</v>
      </c>
      <c r="B65" t="s">
        <v>117</v>
      </c>
      <c r="C65" s="21">
        <v>138341</v>
      </c>
      <c r="D65" s="14">
        <v>28243</v>
      </c>
      <c r="E65">
        <v>1</v>
      </c>
      <c r="F65">
        <v>0.67600000000000005</v>
      </c>
      <c r="G65">
        <v>0.69499999999999995</v>
      </c>
    </row>
    <row r="66" spans="1:7" x14ac:dyDescent="0.3">
      <c r="A66">
        <f>IF(B66&lt;&gt;"",ROWS($B$49:B66),"")</f>
        <v>18</v>
      </c>
      <c r="B66" t="s">
        <v>768</v>
      </c>
      <c r="C66" s="21">
        <v>115384.05</v>
      </c>
      <c r="D66" s="14">
        <v>28674</v>
      </c>
      <c r="E66">
        <v>21</v>
      </c>
      <c r="F66">
        <v>0.56399999999999995</v>
      </c>
      <c r="G66">
        <v>0.70599999999999996</v>
      </c>
    </row>
    <row r="67" spans="1:7" x14ac:dyDescent="0.3">
      <c r="A67">
        <f>IF(B67&lt;&gt;"",ROWS($B$49:B67),"")</f>
        <v>19</v>
      </c>
      <c r="B67" t="s">
        <v>170</v>
      </c>
      <c r="C67" s="21">
        <v>99089.11</v>
      </c>
      <c r="D67" s="14">
        <v>24384</v>
      </c>
      <c r="E67">
        <v>2</v>
      </c>
      <c r="F67">
        <v>0.48399999999999999</v>
      </c>
      <c r="G67">
        <v>0.6</v>
      </c>
    </row>
    <row r="68" spans="1:7" x14ac:dyDescent="0.3">
      <c r="A68">
        <f>IF(B68&lt;&gt;"",ROWS($B$49:B68),"")</f>
        <v>20</v>
      </c>
      <c r="B68" t="s">
        <v>196</v>
      </c>
      <c r="C68" s="21">
        <v>78326.19</v>
      </c>
      <c r="D68" s="14">
        <v>17231</v>
      </c>
      <c r="E68">
        <v>2</v>
      </c>
      <c r="F68">
        <v>0.38300000000000001</v>
      </c>
      <c r="G68">
        <v>0.42399999999999999</v>
      </c>
    </row>
    <row r="69" spans="1:7" x14ac:dyDescent="0.3">
      <c r="A69">
        <f>IF(B69&lt;&gt;"",ROWS($B$49:B69),"")</f>
        <v>21</v>
      </c>
      <c r="B69" t="s">
        <v>424</v>
      </c>
      <c r="C69" s="21">
        <v>53682.96</v>
      </c>
      <c r="D69" s="14">
        <v>13662</v>
      </c>
      <c r="E69">
        <v>14</v>
      </c>
      <c r="F69">
        <v>0.26200000000000001</v>
      </c>
      <c r="G69">
        <v>0.33600000000000002</v>
      </c>
    </row>
    <row r="70" spans="1:7" x14ac:dyDescent="0.3">
      <c r="A70">
        <f>IF(B70&lt;&gt;"",ROWS($B$49:B70),"")</f>
        <v>22</v>
      </c>
      <c r="B70" t="s">
        <v>281</v>
      </c>
      <c r="C70" s="21">
        <v>44276.2</v>
      </c>
      <c r="D70" s="14">
        <v>9722</v>
      </c>
      <c r="E70">
        <v>7</v>
      </c>
      <c r="F70">
        <v>0.216</v>
      </c>
      <c r="G70">
        <v>0.23899999999999999</v>
      </c>
    </row>
    <row r="71" spans="1:7" x14ac:dyDescent="0.3">
      <c r="A71">
        <f>IF(B71&lt;&gt;"",ROWS($B$49:B71),"")</f>
        <v>23</v>
      </c>
      <c r="B71" t="s">
        <v>314</v>
      </c>
      <c r="C71" s="21">
        <v>40815.94</v>
      </c>
      <c r="D71" s="14">
        <v>7845</v>
      </c>
      <c r="E71">
        <v>2</v>
      </c>
      <c r="F71">
        <v>0.2</v>
      </c>
      <c r="G71">
        <v>0.193</v>
      </c>
    </row>
    <row r="72" spans="1:7" x14ac:dyDescent="0.3">
      <c r="A72">
        <f>IF(B72&lt;&gt;"",ROWS($B$49:B72),"")</f>
        <v>24</v>
      </c>
      <c r="B72" t="s">
        <v>434</v>
      </c>
      <c r="C72" s="21">
        <v>37042.199999999997</v>
      </c>
      <c r="D72" s="14">
        <v>17051</v>
      </c>
      <c r="E72">
        <v>18</v>
      </c>
      <c r="F72">
        <v>0.18099999999999999</v>
      </c>
      <c r="G72">
        <v>0.42</v>
      </c>
    </row>
    <row r="73" spans="1:7" x14ac:dyDescent="0.3">
      <c r="A73">
        <f>IF(B73&lt;&gt;"",ROWS($B$49:B73),"")</f>
        <v>25</v>
      </c>
      <c r="B73" t="s">
        <v>287</v>
      </c>
      <c r="C73" s="21">
        <v>32313.439999999999</v>
      </c>
      <c r="D73" s="14">
        <v>7971</v>
      </c>
      <c r="E73">
        <v>1</v>
      </c>
      <c r="F73">
        <v>0.158</v>
      </c>
      <c r="G73">
        <v>0.19600000000000001</v>
      </c>
    </row>
    <row r="74" spans="1:7" x14ac:dyDescent="0.3">
      <c r="A74">
        <f>IF(B74&lt;&gt;"",ROWS($B$49:B74),"")</f>
        <v>26</v>
      </c>
      <c r="B74" t="s">
        <v>324</v>
      </c>
      <c r="C74" s="21">
        <v>25145</v>
      </c>
      <c r="D74" s="14">
        <v>6285</v>
      </c>
      <c r="E74">
        <v>1</v>
      </c>
      <c r="F74">
        <v>0.123</v>
      </c>
      <c r="G74">
        <v>0.155</v>
      </c>
    </row>
    <row r="75" spans="1:7" x14ac:dyDescent="0.3">
      <c r="A75">
        <f>IF(B75&lt;&gt;"",ROWS($B$49:B75),"")</f>
        <v>27</v>
      </c>
      <c r="B75" t="s">
        <v>372</v>
      </c>
      <c r="C75" s="21">
        <v>19662.919999999998</v>
      </c>
      <c r="D75" s="14">
        <v>5089</v>
      </c>
      <c r="E75">
        <v>2</v>
      </c>
      <c r="F75">
        <v>9.6000000000000002E-2</v>
      </c>
      <c r="G75">
        <v>0.125</v>
      </c>
    </row>
    <row r="76" spans="1:7" x14ac:dyDescent="0.3">
      <c r="A76">
        <f>IF(B76&lt;&gt;"",ROWS($B$49:B76),"")</f>
        <v>28</v>
      </c>
      <c r="B76" t="s">
        <v>418</v>
      </c>
      <c r="C76" s="21">
        <v>13109.41</v>
      </c>
      <c r="D76" s="14">
        <v>3306</v>
      </c>
      <c r="E76">
        <v>4</v>
      </c>
      <c r="F76">
        <v>6.4000000000000001E-2</v>
      </c>
      <c r="G76">
        <v>8.1000000000000003E-2</v>
      </c>
    </row>
    <row r="77" spans="1:7" x14ac:dyDescent="0.3">
      <c r="A77">
        <f>IF(B77&lt;&gt;"",ROWS($B$49:B77),"")</f>
        <v>29</v>
      </c>
      <c r="B77" t="s">
        <v>587</v>
      </c>
      <c r="C77" s="21">
        <v>1418.48</v>
      </c>
      <c r="D77" s="14">
        <v>315</v>
      </c>
      <c r="E77">
        <v>1</v>
      </c>
      <c r="F77">
        <v>7.0000000000000001E-3</v>
      </c>
      <c r="G77">
        <v>8.0000000000000002E-3</v>
      </c>
    </row>
    <row r="78" spans="1:7" x14ac:dyDescent="0.3">
      <c r="A78">
        <f>IF(B78&lt;&gt;"",ROWS($B$49:B78),"")</f>
        <v>30</v>
      </c>
      <c r="B78" t="s">
        <v>769</v>
      </c>
      <c r="C78" s="21">
        <v>1106</v>
      </c>
      <c r="D78" s="14">
        <v>304</v>
      </c>
      <c r="E78">
        <v>2</v>
      </c>
      <c r="F78">
        <v>5.0000000000000001E-3</v>
      </c>
      <c r="G78">
        <v>7.0000000000000001E-3</v>
      </c>
    </row>
    <row r="79" spans="1:7" x14ac:dyDescent="0.3">
      <c r="A79">
        <f>IF(B79&lt;&gt;"",ROWS($B$49:B79),"")</f>
        <v>31</v>
      </c>
      <c r="B79" t="s">
        <v>764</v>
      </c>
      <c r="C79" s="21">
        <v>108</v>
      </c>
      <c r="D79" s="14">
        <v>54</v>
      </c>
      <c r="E79">
        <v>1</v>
      </c>
      <c r="F79">
        <v>1E-3</v>
      </c>
      <c r="G79">
        <v>1E-3</v>
      </c>
    </row>
    <row r="80" spans="1:7" x14ac:dyDescent="0.3">
      <c r="A80" t="s">
        <v>9</v>
      </c>
      <c r="C80" s="21">
        <f>SUBTOTAL(109,Table18[Pajamos])</f>
        <v>20452843.800000004</v>
      </c>
      <c r="D80" s="14">
        <f>SUBTOTAL(109,Table18[Žiūrovų skaičius])</f>
        <v>4061523</v>
      </c>
      <c r="E80">
        <f>SUBTOTAL(109,Table18[Filmų skaičius])</f>
        <v>309</v>
      </c>
      <c r="F80" s="39">
        <f>SUBTOTAL(109,Table18[Pajamos %])</f>
        <v>99.99799999999999</v>
      </c>
      <c r="G80" s="39">
        <f>SUBTOTAL(109,Table18[Žiūrovų skaičius %])</f>
        <v>99.997000000000014</v>
      </c>
    </row>
    <row r="81" spans="1:6" x14ac:dyDescent="0.3">
      <c r="B81" s="21"/>
      <c r="C81" s="14"/>
      <c r="D81"/>
    </row>
    <row r="82" spans="1:6" x14ac:dyDescent="0.3">
      <c r="A82" s="34" t="s">
        <v>765</v>
      </c>
      <c r="B82" s="34"/>
      <c r="C82" s="34"/>
      <c r="D82" s="34"/>
      <c r="E82" s="34"/>
    </row>
    <row r="83" spans="1:6" x14ac:dyDescent="0.3">
      <c r="A83" s="34" t="s">
        <v>1</v>
      </c>
      <c r="B83" s="34" t="s">
        <v>2</v>
      </c>
      <c r="C83" s="38" t="s">
        <v>766</v>
      </c>
      <c r="D83" s="34" t="s">
        <v>5</v>
      </c>
      <c r="E83" s="34" t="s">
        <v>7</v>
      </c>
      <c r="F83" s="34" t="s">
        <v>8</v>
      </c>
    </row>
    <row r="84" spans="1:6" x14ac:dyDescent="0.3">
      <c r="A84">
        <v>1</v>
      </c>
      <c r="B84" t="s">
        <v>26</v>
      </c>
      <c r="C84" s="41">
        <v>1304853</v>
      </c>
      <c r="D84" s="14">
        <v>235730</v>
      </c>
      <c r="E84" s="40">
        <v>43035</v>
      </c>
      <c r="F84" s="40" t="s">
        <v>28</v>
      </c>
    </row>
    <row r="85" spans="1:6" x14ac:dyDescent="0.3">
      <c r="A85">
        <v>2</v>
      </c>
      <c r="B85" t="s">
        <v>29</v>
      </c>
      <c r="C85" s="41">
        <v>1008470</v>
      </c>
      <c r="D85" s="14">
        <v>194486</v>
      </c>
      <c r="E85" s="40">
        <v>42762</v>
      </c>
      <c r="F85" s="40" t="s">
        <v>30</v>
      </c>
    </row>
    <row r="86" spans="1:6" x14ac:dyDescent="0.3">
      <c r="A86">
        <v>3</v>
      </c>
      <c r="B86" t="s">
        <v>38</v>
      </c>
      <c r="C86" s="41">
        <v>578644.89</v>
      </c>
      <c r="D86" s="14">
        <v>124166</v>
      </c>
      <c r="E86" s="40">
        <v>42790</v>
      </c>
      <c r="F86" s="40" t="s">
        <v>39</v>
      </c>
    </row>
    <row r="87" spans="1:6" x14ac:dyDescent="0.3">
      <c r="A87">
        <v>4</v>
      </c>
      <c r="B87" t="s">
        <v>44</v>
      </c>
      <c r="C87" s="41">
        <v>465368</v>
      </c>
      <c r="D87" s="14">
        <v>89616</v>
      </c>
      <c r="E87" s="40">
        <v>43014</v>
      </c>
      <c r="F87" s="40" t="s">
        <v>770</v>
      </c>
    </row>
    <row r="88" spans="1:6" x14ac:dyDescent="0.3">
      <c r="A88">
        <v>5</v>
      </c>
      <c r="B88" t="s">
        <v>49</v>
      </c>
      <c r="C88" s="41">
        <v>378882</v>
      </c>
      <c r="D88" s="14">
        <v>64271</v>
      </c>
      <c r="E88" s="40">
        <v>43098</v>
      </c>
      <c r="F88" s="40" t="s">
        <v>28</v>
      </c>
    </row>
    <row r="89" spans="1:6" x14ac:dyDescent="0.3">
      <c r="A89">
        <v>6</v>
      </c>
      <c r="B89" t="s">
        <v>58</v>
      </c>
      <c r="C89" s="41">
        <v>281885</v>
      </c>
      <c r="D89" s="14">
        <v>50710</v>
      </c>
      <c r="E89" s="40">
        <v>43063</v>
      </c>
      <c r="F89" s="40" t="s">
        <v>59</v>
      </c>
    </row>
    <row r="90" spans="1:6" x14ac:dyDescent="0.3">
      <c r="A90">
        <v>7</v>
      </c>
      <c r="B90" t="s">
        <v>73</v>
      </c>
      <c r="C90" s="41">
        <v>243062.26</v>
      </c>
      <c r="D90" s="14">
        <v>46856</v>
      </c>
      <c r="E90" s="40">
        <v>43000</v>
      </c>
      <c r="F90" s="40" t="s">
        <v>74</v>
      </c>
    </row>
    <row r="91" spans="1:6" x14ac:dyDescent="0.3">
      <c r="A91">
        <v>8</v>
      </c>
      <c r="B91" t="s">
        <v>195</v>
      </c>
      <c r="C91" s="41">
        <v>71184.100000000006</v>
      </c>
      <c r="D91" s="14">
        <v>15044</v>
      </c>
      <c r="E91" s="40">
        <v>43077</v>
      </c>
      <c r="F91" s="40" t="s">
        <v>196</v>
      </c>
    </row>
    <row r="92" spans="1:6" x14ac:dyDescent="0.3">
      <c r="A92">
        <v>9</v>
      </c>
      <c r="B92" t="s">
        <v>286</v>
      </c>
      <c r="C92" s="41">
        <v>32313.439999999999</v>
      </c>
      <c r="D92" s="14">
        <v>7971</v>
      </c>
      <c r="E92" s="40">
        <v>42965</v>
      </c>
      <c r="F92" s="40" t="s">
        <v>287</v>
      </c>
    </row>
    <row r="93" spans="1:6" x14ac:dyDescent="0.3">
      <c r="A93">
        <v>10</v>
      </c>
      <c r="B93" t="s">
        <v>323</v>
      </c>
      <c r="C93" s="41">
        <v>25145</v>
      </c>
      <c r="D93" s="14">
        <v>6285</v>
      </c>
      <c r="E93" s="40">
        <v>42748</v>
      </c>
      <c r="F93" s="40" t="s">
        <v>324</v>
      </c>
    </row>
    <row r="94" spans="1:6" x14ac:dyDescent="0.3"/>
    <row r="95" spans="1:6" ht="14.4" customHeight="1" x14ac:dyDescent="0.3"/>
    <row r="96" spans="1: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0"/>
  <sheetViews>
    <sheetView workbookViewId="0">
      <selection activeCell="C26" sqref="C2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9" width="45" customWidth="1"/>
  </cols>
  <sheetData>
    <row r="1" spans="1:9" s="19" customFormat="1" x14ac:dyDescent="0.3">
      <c r="A1" s="18">
        <v>2017</v>
      </c>
      <c r="E1" s="20"/>
    </row>
    <row r="2" spans="1:9" x14ac:dyDescent="0.3">
      <c r="A2" s="17" t="s">
        <v>10</v>
      </c>
    </row>
    <row r="3" spans="1:9" x14ac:dyDescent="0.3">
      <c r="A3" s="17" t="s">
        <v>11</v>
      </c>
    </row>
    <row r="4" spans="1:9" x14ac:dyDescent="0.3">
      <c r="A4" s="17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26</v>
      </c>
      <c r="C6" s="1" t="s">
        <v>26</v>
      </c>
      <c r="D6" s="10" t="s">
        <v>27</v>
      </c>
      <c r="E6" s="23">
        <v>1304853</v>
      </c>
      <c r="F6" s="11">
        <v>235730</v>
      </c>
      <c r="G6" s="11">
        <v>18</v>
      </c>
      <c r="H6" s="12">
        <v>43035</v>
      </c>
      <c r="I6" s="13" t="s">
        <v>28</v>
      </c>
    </row>
    <row r="7" spans="1:9" x14ac:dyDescent="0.3">
      <c r="A7" s="9">
        <f>IF(B7&lt;&gt;"",ROWS($B$6:B7),"")</f>
        <v>2</v>
      </c>
      <c r="B7" s="1" t="s">
        <v>29</v>
      </c>
      <c r="C7" s="1" t="s">
        <v>29</v>
      </c>
      <c r="D7" s="10" t="s">
        <v>27</v>
      </c>
      <c r="E7" s="23">
        <v>1008470</v>
      </c>
      <c r="F7" s="11">
        <v>194486</v>
      </c>
      <c r="G7" s="11">
        <v>15</v>
      </c>
      <c r="H7" s="12">
        <v>42762</v>
      </c>
      <c r="I7" s="13" t="s">
        <v>30</v>
      </c>
    </row>
    <row r="8" spans="1:9" x14ac:dyDescent="0.3">
      <c r="A8" s="9">
        <f>IF(B8&lt;&gt;"",ROWS($B$6:B8),"")</f>
        <v>3</v>
      </c>
      <c r="B8" s="1" t="s">
        <v>31</v>
      </c>
      <c r="C8" s="1" t="s">
        <v>32</v>
      </c>
      <c r="D8" s="10" t="s">
        <v>33</v>
      </c>
      <c r="E8" s="23">
        <v>878046.99000000011</v>
      </c>
      <c r="F8" s="11">
        <v>184398</v>
      </c>
      <c r="G8" s="11">
        <v>24</v>
      </c>
      <c r="H8" s="12">
        <v>42916</v>
      </c>
      <c r="I8" s="13" t="s">
        <v>34</v>
      </c>
    </row>
    <row r="9" spans="1:9" x14ac:dyDescent="0.3">
      <c r="A9" s="9">
        <f>IF(B9&lt;&gt;"",ROWS($B$6:B9),"")</f>
        <v>4</v>
      </c>
      <c r="B9" s="1" t="s">
        <v>35</v>
      </c>
      <c r="C9" s="1" t="s">
        <v>36</v>
      </c>
      <c r="D9" s="10" t="s">
        <v>33</v>
      </c>
      <c r="E9" s="23">
        <v>597844.27</v>
      </c>
      <c r="F9" s="11">
        <v>105755</v>
      </c>
      <c r="G9" s="11">
        <v>28</v>
      </c>
      <c r="H9" s="12">
        <v>42881</v>
      </c>
      <c r="I9" s="13" t="s">
        <v>37</v>
      </c>
    </row>
    <row r="10" spans="1:9" x14ac:dyDescent="0.3">
      <c r="A10" s="9">
        <f>IF(B10&lt;&gt;"",ROWS($B$6:B10),"")</f>
        <v>5</v>
      </c>
      <c r="B10" s="1" t="s">
        <v>38</v>
      </c>
      <c r="C10" s="1" t="s">
        <v>38</v>
      </c>
      <c r="D10" s="10" t="s">
        <v>27</v>
      </c>
      <c r="E10" s="23">
        <v>578644.89</v>
      </c>
      <c r="F10" s="11">
        <v>124166</v>
      </c>
      <c r="G10" s="11">
        <v>18</v>
      </c>
      <c r="H10" s="12">
        <v>42790</v>
      </c>
      <c r="I10" s="13" t="s">
        <v>39</v>
      </c>
    </row>
    <row r="11" spans="1:9" x14ac:dyDescent="0.3">
      <c r="A11" s="9">
        <f>IF(B11&lt;&gt;"",ROWS($B$6:B11),"")</f>
        <v>6</v>
      </c>
      <c r="B11" s="1" t="s">
        <v>40</v>
      </c>
      <c r="C11" s="1" t="s">
        <v>41</v>
      </c>
      <c r="D11" s="10" t="s">
        <v>33</v>
      </c>
      <c r="E11" s="23">
        <v>541862.84000000008</v>
      </c>
      <c r="F11" s="11">
        <v>103020</v>
      </c>
      <c r="G11" s="11">
        <v>18</v>
      </c>
      <c r="H11" s="12">
        <v>42776</v>
      </c>
      <c r="I11" s="13" t="s">
        <v>34</v>
      </c>
    </row>
    <row r="12" spans="1:9" x14ac:dyDescent="0.3">
      <c r="A12" s="9">
        <f>IF(B12&lt;&gt;"",ROWS($B$6:B12),"")</f>
        <v>7</v>
      </c>
      <c r="B12" s="1" t="s">
        <v>42</v>
      </c>
      <c r="C12" s="1" t="s">
        <v>43</v>
      </c>
      <c r="D12" s="10" t="s">
        <v>33</v>
      </c>
      <c r="E12" s="23">
        <v>501104.75000000006</v>
      </c>
      <c r="F12" s="11">
        <v>97457</v>
      </c>
      <c r="G12" s="11">
        <v>15</v>
      </c>
      <c r="H12" s="12">
        <v>42839</v>
      </c>
      <c r="I12" s="13" t="s">
        <v>34</v>
      </c>
    </row>
    <row r="13" spans="1:9" x14ac:dyDescent="0.3">
      <c r="A13" s="9">
        <f>IF(B13&lt;&gt;"",ROWS($B$6:B13),"")</f>
        <v>8</v>
      </c>
      <c r="B13" s="1" t="s">
        <v>44</v>
      </c>
      <c r="C13" s="1" t="s">
        <v>44</v>
      </c>
      <c r="D13" s="10" t="s">
        <v>27</v>
      </c>
      <c r="E13" s="23">
        <v>465368</v>
      </c>
      <c r="F13" s="11">
        <v>89616</v>
      </c>
      <c r="G13" s="11">
        <v>16</v>
      </c>
      <c r="H13" s="12">
        <v>43014</v>
      </c>
      <c r="I13" s="13" t="s">
        <v>45</v>
      </c>
    </row>
    <row r="14" spans="1:9" x14ac:dyDescent="0.3">
      <c r="A14" s="9">
        <f>IF(B14&lt;&gt;"",ROWS($B$6:B14),"")</f>
        <v>9</v>
      </c>
      <c r="B14" s="1" t="s">
        <v>46</v>
      </c>
      <c r="C14" s="1" t="s">
        <v>47</v>
      </c>
      <c r="D14" s="10" t="s">
        <v>33</v>
      </c>
      <c r="E14" s="23">
        <v>441834.10000000003</v>
      </c>
      <c r="F14" s="11">
        <v>99891</v>
      </c>
      <c r="G14" s="11">
        <v>33</v>
      </c>
      <c r="H14" s="12">
        <v>42839</v>
      </c>
      <c r="I14" s="13" t="s">
        <v>48</v>
      </c>
    </row>
    <row r="15" spans="1:9" x14ac:dyDescent="0.3">
      <c r="A15" s="9">
        <f>IF(B15&lt;&gt;"",ROWS($B$6:B15),"")</f>
        <v>10</v>
      </c>
      <c r="B15" s="1" t="s">
        <v>49</v>
      </c>
      <c r="C15" s="1" t="s">
        <v>49</v>
      </c>
      <c r="D15" s="10" t="s">
        <v>27</v>
      </c>
      <c r="E15" s="23">
        <v>378882</v>
      </c>
      <c r="F15" s="11">
        <v>64271</v>
      </c>
      <c r="G15" s="11">
        <v>15</v>
      </c>
      <c r="H15" s="12">
        <v>43098</v>
      </c>
      <c r="I15" s="13" t="s">
        <v>28</v>
      </c>
    </row>
    <row r="16" spans="1:9" x14ac:dyDescent="0.3">
      <c r="A16" s="9">
        <f>IF(B16&lt;&gt;"",ROWS($B$6:B16),"")</f>
        <v>11</v>
      </c>
      <c r="B16" s="1" t="s">
        <v>50</v>
      </c>
      <c r="C16" s="1" t="s">
        <v>51</v>
      </c>
      <c r="D16" s="10" t="s">
        <v>33</v>
      </c>
      <c r="E16" s="23">
        <v>336134.82</v>
      </c>
      <c r="F16" s="11">
        <v>74989</v>
      </c>
      <c r="G16" s="11">
        <v>30</v>
      </c>
      <c r="H16" s="12">
        <v>42944</v>
      </c>
      <c r="I16" s="13" t="s">
        <v>37</v>
      </c>
    </row>
    <row r="17" spans="1:9" x14ac:dyDescent="0.3">
      <c r="A17" s="9">
        <f>IF(B17&lt;&gt;"",ROWS($B$6:B17),"")</f>
        <v>12</v>
      </c>
      <c r="B17" s="1" t="s">
        <v>52</v>
      </c>
      <c r="C17" s="1" t="s">
        <v>53</v>
      </c>
      <c r="D17" s="10" t="s">
        <v>33</v>
      </c>
      <c r="E17" s="23">
        <v>297665.93</v>
      </c>
      <c r="F17" s="11">
        <v>68750</v>
      </c>
      <c r="G17" s="11">
        <v>15</v>
      </c>
      <c r="H17" s="12">
        <v>42825</v>
      </c>
      <c r="I17" s="13" t="s">
        <v>54</v>
      </c>
    </row>
    <row r="18" spans="1:9" x14ac:dyDescent="0.3">
      <c r="A18" s="9">
        <f>IF(B18&lt;&gt;"",ROWS($B$6:B18),"")</f>
        <v>13</v>
      </c>
      <c r="B18" s="1" t="s">
        <v>55</v>
      </c>
      <c r="C18" s="1" t="s">
        <v>56</v>
      </c>
      <c r="D18" s="10" t="s">
        <v>33</v>
      </c>
      <c r="E18" s="23">
        <v>290313.52999999997</v>
      </c>
      <c r="F18" s="11">
        <v>52673</v>
      </c>
      <c r="G18" s="11">
        <v>12</v>
      </c>
      <c r="H18" s="12">
        <v>42958</v>
      </c>
      <c r="I18" s="13" t="s">
        <v>57</v>
      </c>
    </row>
    <row r="19" spans="1:9" x14ac:dyDescent="0.3">
      <c r="A19" s="9">
        <f>IF(B19&lt;&gt;"",ROWS($B$6:B19),"")</f>
        <v>14</v>
      </c>
      <c r="B19" s="1" t="s">
        <v>58</v>
      </c>
      <c r="C19" s="1" t="s">
        <v>58</v>
      </c>
      <c r="D19" s="10" t="s">
        <v>27</v>
      </c>
      <c r="E19" s="23">
        <v>281885</v>
      </c>
      <c r="F19" s="11">
        <v>50710</v>
      </c>
      <c r="G19" s="11">
        <v>16</v>
      </c>
      <c r="H19" s="12">
        <v>43063</v>
      </c>
      <c r="I19" s="13" t="s">
        <v>59</v>
      </c>
    </row>
    <row r="20" spans="1:9" x14ac:dyDescent="0.3">
      <c r="A20" s="9">
        <f>IF(B20&lt;&gt;"",ROWS($B$6:B20),"")</f>
        <v>15</v>
      </c>
      <c r="B20" s="1" t="s">
        <v>60</v>
      </c>
      <c r="C20" s="1" t="s">
        <v>61</v>
      </c>
      <c r="D20" s="10" t="s">
        <v>62</v>
      </c>
      <c r="E20" s="23">
        <v>277683.87000000005</v>
      </c>
      <c r="F20" s="11">
        <v>66452</v>
      </c>
      <c r="G20" s="11">
        <v>15</v>
      </c>
      <c r="H20" s="12">
        <v>42748</v>
      </c>
      <c r="I20" s="13" t="s">
        <v>39</v>
      </c>
    </row>
    <row r="21" spans="1:9" x14ac:dyDescent="0.3">
      <c r="A21" s="9">
        <f>IF(B21&lt;&gt;"",ROWS($B$6:B21),"")</f>
        <v>16</v>
      </c>
      <c r="B21" s="1" t="s">
        <v>63</v>
      </c>
      <c r="C21" s="1" t="s">
        <v>64</v>
      </c>
      <c r="D21" s="10" t="s">
        <v>33</v>
      </c>
      <c r="E21" s="23">
        <v>274679.44</v>
      </c>
      <c r="F21" s="11">
        <v>62017</v>
      </c>
      <c r="G21" s="11">
        <v>18</v>
      </c>
      <c r="H21" s="12">
        <v>42965</v>
      </c>
      <c r="I21" s="13" t="s">
        <v>54</v>
      </c>
    </row>
    <row r="22" spans="1:9" x14ac:dyDescent="0.3">
      <c r="A22" s="9">
        <f>IF(B22&lt;&gt;"",ROWS($B$6:B22),"")</f>
        <v>17</v>
      </c>
      <c r="B22" s="1" t="s">
        <v>65</v>
      </c>
      <c r="C22" s="1" t="s">
        <v>66</v>
      </c>
      <c r="D22" s="10" t="s">
        <v>33</v>
      </c>
      <c r="E22" s="23">
        <v>271969.68</v>
      </c>
      <c r="F22" s="11">
        <v>43695</v>
      </c>
      <c r="G22" s="11">
        <v>28</v>
      </c>
      <c r="H22" s="12">
        <v>43084</v>
      </c>
      <c r="I22" s="13" t="s">
        <v>37</v>
      </c>
    </row>
    <row r="23" spans="1:9" x14ac:dyDescent="0.3">
      <c r="A23" s="9">
        <f>IF(B23&lt;&gt;"",ROWS($B$6:B23),"")</f>
        <v>18</v>
      </c>
      <c r="B23" s="1" t="s">
        <v>67</v>
      </c>
      <c r="C23" s="1" t="s">
        <v>68</v>
      </c>
      <c r="D23" s="10" t="s">
        <v>33</v>
      </c>
      <c r="E23" s="23">
        <v>268371.43</v>
      </c>
      <c r="F23" s="11">
        <v>58033</v>
      </c>
      <c r="G23" s="11">
        <v>31</v>
      </c>
      <c r="H23" s="12">
        <v>43084</v>
      </c>
      <c r="I23" s="13" t="s">
        <v>48</v>
      </c>
    </row>
    <row r="24" spans="1:9" x14ac:dyDescent="0.3">
      <c r="A24" s="9">
        <f>IF(B24&lt;&gt;"",ROWS($B$6:B24),"")</f>
        <v>19</v>
      </c>
      <c r="B24" s="1" t="s">
        <v>69</v>
      </c>
      <c r="C24" s="1" t="s">
        <v>70</v>
      </c>
      <c r="D24" s="10" t="s">
        <v>33</v>
      </c>
      <c r="E24" s="23">
        <v>266580.62</v>
      </c>
      <c r="F24" s="11">
        <v>49140</v>
      </c>
      <c r="G24" s="11">
        <v>15</v>
      </c>
      <c r="H24" s="12">
        <v>42937</v>
      </c>
      <c r="I24" s="13" t="s">
        <v>57</v>
      </c>
    </row>
    <row r="25" spans="1:9" x14ac:dyDescent="0.3">
      <c r="A25" s="9">
        <f>IF(B25&lt;&gt;"",ROWS($B$6:B25),"")</f>
        <v>20</v>
      </c>
      <c r="B25" s="1" t="s">
        <v>71</v>
      </c>
      <c r="C25" s="1" t="s">
        <v>72</v>
      </c>
      <c r="D25" s="10" t="s">
        <v>33</v>
      </c>
      <c r="E25" s="23">
        <v>263281.69</v>
      </c>
      <c r="F25" s="11">
        <v>47656</v>
      </c>
      <c r="G25" s="11">
        <v>15</v>
      </c>
      <c r="H25" s="12">
        <v>42986</v>
      </c>
      <c r="I25" s="13" t="s">
        <v>57</v>
      </c>
    </row>
    <row r="26" spans="1:9" x14ac:dyDescent="0.3">
      <c r="A26" s="9">
        <f>IF(B26&lt;&gt;"",ROWS($B$6:B26),"")</f>
        <v>21</v>
      </c>
      <c r="B26" s="1" t="s">
        <v>73</v>
      </c>
      <c r="C26" s="1" t="s">
        <v>73</v>
      </c>
      <c r="D26" s="10" t="s">
        <v>27</v>
      </c>
      <c r="E26" s="23">
        <v>243062.26</v>
      </c>
      <c r="F26" s="11">
        <v>46856</v>
      </c>
      <c r="G26" s="11">
        <v>25</v>
      </c>
      <c r="H26" s="12">
        <v>43000</v>
      </c>
      <c r="I26" s="13" t="s">
        <v>74</v>
      </c>
    </row>
    <row r="27" spans="1:9" x14ac:dyDescent="0.3">
      <c r="A27" s="9">
        <f>IF(B27&lt;&gt;"",ROWS($B$6:B27),"")</f>
        <v>22</v>
      </c>
      <c r="B27" s="1" t="s">
        <v>75</v>
      </c>
      <c r="C27" s="1" t="s">
        <v>76</v>
      </c>
      <c r="D27" s="10" t="s">
        <v>705</v>
      </c>
      <c r="E27" s="23">
        <v>227761.50999999998</v>
      </c>
      <c r="F27" s="11">
        <v>51471</v>
      </c>
      <c r="G27" s="11">
        <v>17</v>
      </c>
      <c r="H27" s="12">
        <v>43028</v>
      </c>
      <c r="I27" s="13" t="s">
        <v>39</v>
      </c>
    </row>
    <row r="28" spans="1:9" x14ac:dyDescent="0.3">
      <c r="A28" s="9">
        <f>IF(B28&lt;&gt;"",ROWS($B$6:B28),"")</f>
        <v>23</v>
      </c>
      <c r="B28" s="1" t="s">
        <v>77</v>
      </c>
      <c r="C28" s="1" t="s">
        <v>78</v>
      </c>
      <c r="D28" s="10" t="s">
        <v>33</v>
      </c>
      <c r="E28" s="23">
        <v>226554.08</v>
      </c>
      <c r="F28" s="11">
        <v>39931</v>
      </c>
      <c r="G28" s="11">
        <v>12</v>
      </c>
      <c r="H28" s="12">
        <v>42734</v>
      </c>
      <c r="I28" s="13" t="s">
        <v>54</v>
      </c>
    </row>
    <row r="29" spans="1:9" x14ac:dyDescent="0.3">
      <c r="A29" s="9">
        <f>IF(B29&lt;&gt;"",ROWS($B$6:B29),"")</f>
        <v>24</v>
      </c>
      <c r="B29" s="1" t="s">
        <v>79</v>
      </c>
      <c r="C29" s="1" t="s">
        <v>80</v>
      </c>
      <c r="D29" s="10" t="s">
        <v>33</v>
      </c>
      <c r="E29" s="23">
        <v>224186.91000000003</v>
      </c>
      <c r="F29" s="11">
        <v>50684</v>
      </c>
      <c r="G29" s="11">
        <v>15</v>
      </c>
      <c r="H29" s="12">
        <v>42727</v>
      </c>
      <c r="I29" s="13" t="s">
        <v>34</v>
      </c>
    </row>
    <row r="30" spans="1:9" x14ac:dyDescent="0.3">
      <c r="A30" s="9">
        <f>IF(B30&lt;&gt;"",ROWS($B$6:B30),"")</f>
        <v>25</v>
      </c>
      <c r="B30" s="1" t="s">
        <v>81</v>
      </c>
      <c r="C30" s="1" t="s">
        <v>82</v>
      </c>
      <c r="D30" s="10" t="s">
        <v>33</v>
      </c>
      <c r="E30" s="23">
        <v>221522.11999999994</v>
      </c>
      <c r="F30" s="11">
        <v>38814</v>
      </c>
      <c r="G30" s="11">
        <v>15</v>
      </c>
      <c r="H30" s="12">
        <v>42895</v>
      </c>
      <c r="I30" s="13" t="s">
        <v>34</v>
      </c>
    </row>
    <row r="31" spans="1:9" x14ac:dyDescent="0.3">
      <c r="A31" s="9">
        <f>IF(B31&lt;&gt;"",ROWS($B$6:B31),"")</f>
        <v>26</v>
      </c>
      <c r="B31" s="1" t="s">
        <v>83</v>
      </c>
      <c r="C31" s="1" t="s">
        <v>84</v>
      </c>
      <c r="D31" s="10" t="s">
        <v>33</v>
      </c>
      <c r="E31" s="23">
        <v>203332.63</v>
      </c>
      <c r="F31" s="11">
        <v>36635</v>
      </c>
      <c r="G31" s="11">
        <v>18</v>
      </c>
      <c r="H31" s="12">
        <v>42804</v>
      </c>
      <c r="I31" s="13" t="s">
        <v>57</v>
      </c>
    </row>
    <row r="32" spans="1:9" x14ac:dyDescent="0.3">
      <c r="A32" s="9">
        <f>IF(B32&lt;&gt;"",ROWS($B$6:B32),"")</f>
        <v>27</v>
      </c>
      <c r="B32" s="1" t="s">
        <v>85</v>
      </c>
      <c r="C32" s="1" t="s">
        <v>86</v>
      </c>
      <c r="D32" s="10" t="s">
        <v>33</v>
      </c>
      <c r="E32" s="23">
        <v>202835.02</v>
      </c>
      <c r="F32" s="11">
        <v>45924</v>
      </c>
      <c r="G32" s="11">
        <v>20</v>
      </c>
      <c r="H32" s="12">
        <v>42776</v>
      </c>
      <c r="I32" s="13" t="s">
        <v>57</v>
      </c>
    </row>
    <row r="33" spans="1:9" x14ac:dyDescent="0.3">
      <c r="A33" s="9">
        <f>IF(B33&lt;&gt;"",ROWS($B$6:B33),"")</f>
        <v>28</v>
      </c>
      <c r="B33" s="1" t="s">
        <v>87</v>
      </c>
      <c r="C33" s="1" t="s">
        <v>88</v>
      </c>
      <c r="D33" s="10" t="s">
        <v>33</v>
      </c>
      <c r="E33" s="23">
        <v>195429.18000000002</v>
      </c>
      <c r="F33" s="11">
        <v>34130</v>
      </c>
      <c r="G33" s="11">
        <v>18</v>
      </c>
      <c r="H33" s="12">
        <v>43014</v>
      </c>
      <c r="I33" s="13" t="s">
        <v>54</v>
      </c>
    </row>
    <row r="34" spans="1:9" x14ac:dyDescent="0.3">
      <c r="A34" s="9">
        <f>IF(B34&lt;&gt;"",ROWS($B$6:B34),"")</f>
        <v>29</v>
      </c>
      <c r="B34" s="1" t="s">
        <v>89</v>
      </c>
      <c r="C34" s="1" t="s">
        <v>90</v>
      </c>
      <c r="D34" s="10" t="s">
        <v>33</v>
      </c>
      <c r="E34" s="23">
        <v>182722.95</v>
      </c>
      <c r="F34" s="11">
        <v>23802</v>
      </c>
      <c r="G34" s="11">
        <v>12</v>
      </c>
      <c r="H34" s="12">
        <v>42916</v>
      </c>
      <c r="I34" s="13" t="s">
        <v>54</v>
      </c>
    </row>
    <row r="35" spans="1:9" x14ac:dyDescent="0.3">
      <c r="A35" s="9">
        <f>IF(B35&lt;&gt;"",ROWS($B$6:B35),"")</f>
        <v>30</v>
      </c>
      <c r="B35" s="1" t="s">
        <v>91</v>
      </c>
      <c r="C35" s="1" t="s">
        <v>92</v>
      </c>
      <c r="D35" s="10" t="s">
        <v>33</v>
      </c>
      <c r="E35" s="23">
        <v>176012.28999999998</v>
      </c>
      <c r="F35" s="11">
        <v>30191</v>
      </c>
      <c r="G35" s="11">
        <v>23</v>
      </c>
      <c r="H35" s="12">
        <v>43042</v>
      </c>
      <c r="I35" s="13" t="s">
        <v>37</v>
      </c>
    </row>
    <row r="36" spans="1:9" x14ac:dyDescent="0.3">
      <c r="A36" s="9">
        <f>IF(B36&lt;&gt;"",ROWS($B$6:B36),"")</f>
        <v>31</v>
      </c>
      <c r="B36" s="1" t="s">
        <v>93</v>
      </c>
      <c r="C36" s="1" t="s">
        <v>94</v>
      </c>
      <c r="D36" s="10" t="s">
        <v>33</v>
      </c>
      <c r="E36" s="23">
        <v>175389.52</v>
      </c>
      <c r="F36" s="11">
        <v>32681</v>
      </c>
      <c r="G36" s="11">
        <v>16</v>
      </c>
      <c r="H36" s="12">
        <v>43049</v>
      </c>
      <c r="I36" s="13" t="s">
        <v>48</v>
      </c>
    </row>
    <row r="37" spans="1:9" x14ac:dyDescent="0.3">
      <c r="A37" s="9">
        <f>IF(B37&lt;&gt;"",ROWS($B$6:B37),"")</f>
        <v>32</v>
      </c>
      <c r="B37" s="1" t="s">
        <v>95</v>
      </c>
      <c r="C37" s="1" t="s">
        <v>96</v>
      </c>
      <c r="D37" s="10" t="s">
        <v>33</v>
      </c>
      <c r="E37" s="23">
        <v>170057.62</v>
      </c>
      <c r="F37" s="11">
        <v>29868</v>
      </c>
      <c r="G37" s="11">
        <v>14</v>
      </c>
      <c r="H37" s="12">
        <v>43091</v>
      </c>
      <c r="I37" s="13" t="s">
        <v>54</v>
      </c>
    </row>
    <row r="38" spans="1:9" x14ac:dyDescent="0.3">
      <c r="A38" s="9">
        <f>IF(B38&lt;&gt;"",ROWS($B$6:B38),"")</f>
        <v>33</v>
      </c>
      <c r="B38" s="1" t="s">
        <v>97</v>
      </c>
      <c r="C38" s="1" t="s">
        <v>98</v>
      </c>
      <c r="D38" s="10" t="s">
        <v>33</v>
      </c>
      <c r="E38" s="23">
        <v>169793.43</v>
      </c>
      <c r="F38" s="11">
        <v>37507</v>
      </c>
      <c r="G38" s="11">
        <v>6</v>
      </c>
      <c r="H38" s="12">
        <v>43070</v>
      </c>
      <c r="I38" s="13" t="s">
        <v>39</v>
      </c>
    </row>
    <row r="39" spans="1:9" x14ac:dyDescent="0.3">
      <c r="A39" s="9">
        <f>IF(B39&lt;&gt;"",ROWS($B$6:B39),"")</f>
        <v>34</v>
      </c>
      <c r="B39" s="1" t="s">
        <v>99</v>
      </c>
      <c r="C39" s="1" t="s">
        <v>100</v>
      </c>
      <c r="D39" s="10" t="s">
        <v>33</v>
      </c>
      <c r="E39" s="23">
        <v>163080.94999999998</v>
      </c>
      <c r="F39" s="11">
        <v>31417</v>
      </c>
      <c r="G39" s="11">
        <v>15</v>
      </c>
      <c r="H39" s="12">
        <v>42902</v>
      </c>
      <c r="I39" s="13" t="s">
        <v>101</v>
      </c>
    </row>
    <row r="40" spans="1:9" x14ac:dyDescent="0.3">
      <c r="A40" s="9">
        <f>IF(B40&lt;&gt;"",ROWS($B$6:B40),"")</f>
        <v>35</v>
      </c>
      <c r="B40" s="1" t="s">
        <v>102</v>
      </c>
      <c r="C40" s="1" t="s">
        <v>103</v>
      </c>
      <c r="D40" s="10" t="s">
        <v>33</v>
      </c>
      <c r="E40" s="23">
        <v>161909.85</v>
      </c>
      <c r="F40" s="11">
        <v>32127</v>
      </c>
      <c r="G40" s="11">
        <v>28</v>
      </c>
      <c r="H40" s="12">
        <v>42811</v>
      </c>
      <c r="I40" s="13" t="s">
        <v>37</v>
      </c>
    </row>
    <row r="41" spans="1:9" x14ac:dyDescent="0.3">
      <c r="A41" s="9">
        <f>IF(B41&lt;&gt;"",ROWS($B$6:B41),"")</f>
        <v>36</v>
      </c>
      <c r="B41" s="1" t="s">
        <v>104</v>
      </c>
      <c r="C41" s="1" t="s">
        <v>105</v>
      </c>
      <c r="D41" s="10" t="s">
        <v>33</v>
      </c>
      <c r="E41" s="23">
        <v>157360.71</v>
      </c>
      <c r="F41" s="11">
        <v>28947</v>
      </c>
      <c r="G41" s="11">
        <v>24</v>
      </c>
      <c r="H41" s="12">
        <v>42853</v>
      </c>
      <c r="I41" s="13" t="s">
        <v>37</v>
      </c>
    </row>
    <row r="42" spans="1:9" x14ac:dyDescent="0.3">
      <c r="A42" s="9">
        <f>IF(B42&lt;&gt;"",ROWS($B$6:B42),"")</f>
        <v>37</v>
      </c>
      <c r="B42" s="1" t="s">
        <v>106</v>
      </c>
      <c r="C42" s="1" t="s">
        <v>107</v>
      </c>
      <c r="D42" s="10" t="s">
        <v>33</v>
      </c>
      <c r="E42" s="23">
        <v>152175.72</v>
      </c>
      <c r="F42" s="11">
        <v>26158</v>
      </c>
      <c r="G42" s="11">
        <v>15</v>
      </c>
      <c r="H42" s="12">
        <v>42923</v>
      </c>
      <c r="I42" s="13" t="s">
        <v>101</v>
      </c>
    </row>
    <row r="43" spans="1:9" x14ac:dyDescent="0.3">
      <c r="A43" s="9">
        <f>IF(B43&lt;&gt;"",ROWS($B$6:B43),"")</f>
        <v>38</v>
      </c>
      <c r="B43" s="1" t="s">
        <v>108</v>
      </c>
      <c r="C43" s="1" t="s">
        <v>109</v>
      </c>
      <c r="D43" s="10" t="s">
        <v>33</v>
      </c>
      <c r="E43" s="23">
        <v>148745.95000000001</v>
      </c>
      <c r="F43" s="11">
        <v>34297</v>
      </c>
      <c r="G43" s="11">
        <v>16</v>
      </c>
      <c r="H43" s="12">
        <v>42790</v>
      </c>
      <c r="I43" s="13" t="s">
        <v>39</v>
      </c>
    </row>
    <row r="44" spans="1:9" x14ac:dyDescent="0.3">
      <c r="A44" s="9">
        <f>IF(B44&lt;&gt;"",ROWS($B$6:B44),"")</f>
        <v>39</v>
      </c>
      <c r="B44" s="1" t="s">
        <v>110</v>
      </c>
      <c r="C44" s="1" t="s">
        <v>111</v>
      </c>
      <c r="D44" s="10" t="s">
        <v>33</v>
      </c>
      <c r="E44" s="23">
        <v>145971.25</v>
      </c>
      <c r="F44" s="11">
        <v>23211</v>
      </c>
      <c r="G44" s="11">
        <v>15</v>
      </c>
      <c r="H44" s="12">
        <v>43028</v>
      </c>
      <c r="I44" s="13" t="s">
        <v>57</v>
      </c>
    </row>
    <row r="45" spans="1:9" x14ac:dyDescent="0.3">
      <c r="A45" s="9">
        <f>IF(B45&lt;&gt;"",ROWS($B$6:B45),"")</f>
        <v>40</v>
      </c>
      <c r="B45" s="1" t="s">
        <v>112</v>
      </c>
      <c r="C45" s="1" t="s">
        <v>113</v>
      </c>
      <c r="D45" s="10" t="s">
        <v>114</v>
      </c>
      <c r="E45" s="23">
        <v>140129</v>
      </c>
      <c r="F45" s="11">
        <v>25875</v>
      </c>
      <c r="G45" s="11">
        <v>10</v>
      </c>
      <c r="H45" s="12">
        <v>42741</v>
      </c>
      <c r="I45" s="13" t="s">
        <v>115</v>
      </c>
    </row>
    <row r="46" spans="1:9" x14ac:dyDescent="0.3">
      <c r="A46" s="9">
        <f>IF(B46&lt;&gt;"",ROWS($B$6:B46),"")</f>
        <v>41</v>
      </c>
      <c r="B46" s="1" t="s">
        <v>116</v>
      </c>
      <c r="C46" s="1" t="s">
        <v>116</v>
      </c>
      <c r="D46" s="10" t="s">
        <v>27</v>
      </c>
      <c r="E46" s="23">
        <v>138341</v>
      </c>
      <c r="F46" s="11">
        <v>28243</v>
      </c>
      <c r="G46" s="11">
        <v>14</v>
      </c>
      <c r="H46" s="12">
        <v>42727</v>
      </c>
      <c r="I46" s="13" t="s">
        <v>117</v>
      </c>
    </row>
    <row r="47" spans="1:9" x14ac:dyDescent="0.3">
      <c r="A47" s="9">
        <f>IF(B47&lt;&gt;"",ROWS($B$6:B47),"")</f>
        <v>42</v>
      </c>
      <c r="B47" s="1" t="s">
        <v>118</v>
      </c>
      <c r="C47" s="1" t="s">
        <v>119</v>
      </c>
      <c r="D47" s="10" t="s">
        <v>706</v>
      </c>
      <c r="E47" s="23">
        <v>132871</v>
      </c>
      <c r="F47" s="11">
        <v>28806</v>
      </c>
      <c r="G47" s="11">
        <v>8</v>
      </c>
      <c r="H47" s="12">
        <v>43035</v>
      </c>
      <c r="I47" s="13" t="s">
        <v>115</v>
      </c>
    </row>
    <row r="48" spans="1:9" x14ac:dyDescent="0.3">
      <c r="A48" s="9">
        <f>IF(B48&lt;&gt;"",ROWS($B$6:B48),"")</f>
        <v>43</v>
      </c>
      <c r="B48" s="1" t="s">
        <v>120</v>
      </c>
      <c r="C48" s="1" t="s">
        <v>121</v>
      </c>
      <c r="D48" s="10" t="s">
        <v>33</v>
      </c>
      <c r="E48" s="23">
        <v>128242.09</v>
      </c>
      <c r="F48" s="11">
        <v>23357</v>
      </c>
      <c r="G48" s="11">
        <v>15</v>
      </c>
      <c r="H48" s="12">
        <v>42930</v>
      </c>
      <c r="I48" s="13" t="s">
        <v>54</v>
      </c>
    </row>
    <row r="49" spans="1:9" x14ac:dyDescent="0.3">
      <c r="A49" s="9">
        <f>IF(B49&lt;&gt;"",ROWS($B$6:B49),"")</f>
        <v>44</v>
      </c>
      <c r="B49" s="1" t="s">
        <v>122</v>
      </c>
      <c r="C49" s="1" t="s">
        <v>123</v>
      </c>
      <c r="D49" s="10" t="s">
        <v>33</v>
      </c>
      <c r="E49" s="23">
        <v>125796.12</v>
      </c>
      <c r="F49" s="11">
        <v>28159</v>
      </c>
      <c r="G49" s="11">
        <v>20</v>
      </c>
      <c r="H49" s="12">
        <v>43000</v>
      </c>
      <c r="I49" s="13" t="s">
        <v>57</v>
      </c>
    </row>
    <row r="50" spans="1:9" x14ac:dyDescent="0.3">
      <c r="A50" s="9">
        <f>IF(B50&lt;&gt;"",ROWS($B$6:B50),"")</f>
        <v>45</v>
      </c>
      <c r="B50" s="1" t="s">
        <v>124</v>
      </c>
      <c r="C50" s="1" t="s">
        <v>125</v>
      </c>
      <c r="D50" s="10" t="s">
        <v>33</v>
      </c>
      <c r="E50" s="23">
        <v>125046.98</v>
      </c>
      <c r="F50" s="11">
        <v>23771</v>
      </c>
      <c r="G50" s="11">
        <v>15</v>
      </c>
      <c r="H50" s="12">
        <v>42797</v>
      </c>
      <c r="I50" s="13" t="s">
        <v>48</v>
      </c>
    </row>
    <row r="51" spans="1:9" x14ac:dyDescent="0.3">
      <c r="A51" s="9">
        <f>IF(B51&lt;&gt;"",ROWS($B$6:B51),"")</f>
        <v>46</v>
      </c>
      <c r="B51" s="1" t="s">
        <v>126</v>
      </c>
      <c r="C51" s="1" t="s">
        <v>127</v>
      </c>
      <c r="D51" s="10" t="s">
        <v>33</v>
      </c>
      <c r="E51" s="23">
        <v>117533.04</v>
      </c>
      <c r="F51" s="11">
        <v>20633</v>
      </c>
      <c r="G51" s="11">
        <v>15</v>
      </c>
      <c r="H51" s="12">
        <v>43056</v>
      </c>
      <c r="I51" s="13" t="s">
        <v>57</v>
      </c>
    </row>
    <row r="52" spans="1:9" x14ac:dyDescent="0.3">
      <c r="A52" s="9">
        <f>IF(B52&lt;&gt;"",ROWS($B$6:B52),"")</f>
        <v>47</v>
      </c>
      <c r="B52" s="1" t="s">
        <v>128</v>
      </c>
      <c r="C52" s="1" t="s">
        <v>129</v>
      </c>
      <c r="D52" s="10" t="s">
        <v>33</v>
      </c>
      <c r="E52" s="23">
        <v>113903.12</v>
      </c>
      <c r="F52" s="11">
        <v>23039</v>
      </c>
      <c r="G52" s="11">
        <v>13</v>
      </c>
      <c r="H52" s="12">
        <v>42790</v>
      </c>
      <c r="I52" s="13" t="s">
        <v>130</v>
      </c>
    </row>
    <row r="53" spans="1:9" x14ac:dyDescent="0.3">
      <c r="A53" s="9">
        <f>IF(B53&lt;&gt;"",ROWS($B$6:B53),"")</f>
        <v>48</v>
      </c>
      <c r="B53" s="1" t="s">
        <v>131</v>
      </c>
      <c r="C53" s="1" t="s">
        <v>132</v>
      </c>
      <c r="D53" s="10" t="s">
        <v>33</v>
      </c>
      <c r="E53" s="23">
        <v>112913.97</v>
      </c>
      <c r="F53" s="11">
        <v>22007</v>
      </c>
      <c r="G53" s="11">
        <v>10</v>
      </c>
      <c r="H53" s="12">
        <v>42713</v>
      </c>
      <c r="I53" s="13" t="s">
        <v>39</v>
      </c>
    </row>
    <row r="54" spans="1:9" x14ac:dyDescent="0.3">
      <c r="A54" s="9">
        <f>IF(B54&lt;&gt;"",ROWS($B$6:B54),"")</f>
        <v>49</v>
      </c>
      <c r="B54" s="1" t="s">
        <v>133</v>
      </c>
      <c r="C54" s="1" t="s">
        <v>134</v>
      </c>
      <c r="D54" s="10" t="s">
        <v>33</v>
      </c>
      <c r="E54" s="23">
        <v>112752</v>
      </c>
      <c r="F54" s="11">
        <v>19485</v>
      </c>
      <c r="G54" s="11">
        <v>12</v>
      </c>
      <c r="H54" s="12">
        <v>42944</v>
      </c>
      <c r="I54" s="13" t="s">
        <v>39</v>
      </c>
    </row>
    <row r="55" spans="1:9" x14ac:dyDescent="0.3">
      <c r="A55" s="9">
        <f>IF(B55&lt;&gt;"",ROWS($B$6:B55),"")</f>
        <v>50</v>
      </c>
      <c r="B55" s="1" t="s">
        <v>135</v>
      </c>
      <c r="C55" s="1" t="s">
        <v>136</v>
      </c>
      <c r="D55" s="10" t="s">
        <v>33</v>
      </c>
      <c r="E55" s="23">
        <v>108010.99999999999</v>
      </c>
      <c r="F55" s="11">
        <v>25177</v>
      </c>
      <c r="G55" s="11">
        <v>28</v>
      </c>
      <c r="H55" s="12">
        <v>42972</v>
      </c>
      <c r="I55" s="13" t="s">
        <v>137</v>
      </c>
    </row>
    <row r="56" spans="1:9" x14ac:dyDescent="0.3">
      <c r="A56" s="9">
        <f>IF(B56&lt;&gt;"",ROWS($B$6:B56),"")</f>
        <v>51</v>
      </c>
      <c r="B56" s="1" t="s">
        <v>138</v>
      </c>
      <c r="C56" s="1" t="s">
        <v>139</v>
      </c>
      <c r="D56" s="10" t="s">
        <v>33</v>
      </c>
      <c r="E56" s="23">
        <v>106829.34000000001</v>
      </c>
      <c r="F56" s="11">
        <v>20713</v>
      </c>
      <c r="G56" s="11">
        <v>6</v>
      </c>
      <c r="H56" s="12">
        <v>42888</v>
      </c>
      <c r="I56" s="13" t="s">
        <v>57</v>
      </c>
    </row>
    <row r="57" spans="1:9" x14ac:dyDescent="0.3">
      <c r="A57" s="9">
        <f>IF(B57&lt;&gt;"",ROWS($B$6:B57),"")</f>
        <v>52</v>
      </c>
      <c r="B57" s="1" t="s">
        <v>140</v>
      </c>
      <c r="C57" s="1" t="s">
        <v>141</v>
      </c>
      <c r="D57" s="10" t="s">
        <v>33</v>
      </c>
      <c r="E57" s="23">
        <v>105888.08999999998</v>
      </c>
      <c r="F57" s="11">
        <v>20000</v>
      </c>
      <c r="G57" s="11">
        <v>15</v>
      </c>
      <c r="H57" s="12">
        <v>42867</v>
      </c>
      <c r="I57" s="13" t="s">
        <v>48</v>
      </c>
    </row>
    <row r="58" spans="1:9" x14ac:dyDescent="0.3">
      <c r="A58" s="9">
        <f>IF(B58&lt;&gt;"",ROWS($B$6:B58),"")</f>
        <v>53</v>
      </c>
      <c r="B58" s="1" t="s">
        <v>142</v>
      </c>
      <c r="C58" s="1" t="s">
        <v>143</v>
      </c>
      <c r="D58" s="10" t="s">
        <v>33</v>
      </c>
      <c r="E58" s="23">
        <v>105123.37000000001</v>
      </c>
      <c r="F58" s="11">
        <v>25200</v>
      </c>
      <c r="G58" s="11">
        <v>15</v>
      </c>
      <c r="H58" s="12">
        <v>43014</v>
      </c>
      <c r="I58" s="13" t="s">
        <v>39</v>
      </c>
    </row>
    <row r="59" spans="1:9" x14ac:dyDescent="0.3">
      <c r="A59" s="9">
        <f>IF(B59&lt;&gt;"",ROWS($B$6:B59),"")</f>
        <v>54</v>
      </c>
      <c r="B59" s="1" t="s">
        <v>144</v>
      </c>
      <c r="C59" s="1" t="s">
        <v>145</v>
      </c>
      <c r="D59" s="10" t="s">
        <v>33</v>
      </c>
      <c r="E59" s="23">
        <v>102864.63</v>
      </c>
      <c r="F59" s="11">
        <v>19692</v>
      </c>
      <c r="G59" s="11">
        <v>14</v>
      </c>
      <c r="H59" s="12">
        <v>42818</v>
      </c>
      <c r="I59" s="13" t="s">
        <v>54</v>
      </c>
    </row>
    <row r="60" spans="1:9" x14ac:dyDescent="0.3">
      <c r="A60" s="9">
        <f>IF(B60&lt;&gt;"",ROWS($B$6:B60),"")</f>
        <v>55</v>
      </c>
      <c r="B60" s="1" t="s">
        <v>146</v>
      </c>
      <c r="C60" s="1" t="s">
        <v>147</v>
      </c>
      <c r="D60" s="10" t="s">
        <v>33</v>
      </c>
      <c r="E60" s="23">
        <v>102664.46999999999</v>
      </c>
      <c r="F60" s="11">
        <v>18338</v>
      </c>
      <c r="G60" s="11">
        <v>13</v>
      </c>
      <c r="H60" s="12">
        <v>42783</v>
      </c>
      <c r="I60" s="13" t="s">
        <v>34</v>
      </c>
    </row>
    <row r="61" spans="1:9" x14ac:dyDescent="0.3">
      <c r="A61" s="9">
        <f>IF(B61&lt;&gt;"",ROWS($B$6:B61),"")</f>
        <v>56</v>
      </c>
      <c r="B61" s="1" t="s">
        <v>148</v>
      </c>
      <c r="C61" s="1" t="s">
        <v>149</v>
      </c>
      <c r="D61" s="10" t="s">
        <v>114</v>
      </c>
      <c r="E61" s="23">
        <v>100330.7</v>
      </c>
      <c r="F61" s="11">
        <v>18720</v>
      </c>
      <c r="G61" s="11">
        <v>11</v>
      </c>
      <c r="H61" s="12">
        <v>43035</v>
      </c>
      <c r="I61" s="13" t="s">
        <v>39</v>
      </c>
    </row>
    <row r="62" spans="1:9" x14ac:dyDescent="0.3">
      <c r="A62" s="9">
        <f>IF(B62&lt;&gt;"",ROWS($B$6:B62),"")</f>
        <v>57</v>
      </c>
      <c r="B62" s="1" t="s">
        <v>150</v>
      </c>
      <c r="C62" s="1" t="s">
        <v>151</v>
      </c>
      <c r="D62" s="10" t="s">
        <v>33</v>
      </c>
      <c r="E62" s="23">
        <v>100249.33</v>
      </c>
      <c r="F62" s="11">
        <v>20126</v>
      </c>
      <c r="G62" s="11">
        <v>14</v>
      </c>
      <c r="H62" s="12">
        <v>42874</v>
      </c>
      <c r="I62" s="13" t="s">
        <v>57</v>
      </c>
    </row>
    <row r="63" spans="1:9" x14ac:dyDescent="0.3">
      <c r="A63" s="9">
        <f>IF(B63&lt;&gt;"",ROWS($B$6:B63),"")</f>
        <v>58</v>
      </c>
      <c r="B63" s="1" t="s">
        <v>152</v>
      </c>
      <c r="C63" s="1" t="s">
        <v>153</v>
      </c>
      <c r="D63" s="10" t="s">
        <v>713</v>
      </c>
      <c r="E63" s="23">
        <v>99323.470000000016</v>
      </c>
      <c r="F63" s="11">
        <v>20215</v>
      </c>
      <c r="G63" s="11">
        <v>17</v>
      </c>
      <c r="H63" s="12">
        <v>42797</v>
      </c>
      <c r="I63" s="13" t="s">
        <v>137</v>
      </c>
    </row>
    <row r="64" spans="1:9" x14ac:dyDescent="0.3">
      <c r="A64" s="9">
        <f>IF(B64&lt;&gt;"",ROWS($B$6:B64),"")</f>
        <v>59</v>
      </c>
      <c r="B64" s="1" t="s">
        <v>154</v>
      </c>
      <c r="C64" s="1" t="s">
        <v>155</v>
      </c>
      <c r="D64" s="10" t="s">
        <v>33</v>
      </c>
      <c r="E64" s="23">
        <v>98264.569999999992</v>
      </c>
      <c r="F64" s="11">
        <v>18628</v>
      </c>
      <c r="G64" s="11">
        <v>12</v>
      </c>
      <c r="H64" s="12">
        <v>42972</v>
      </c>
      <c r="I64" s="13" t="s">
        <v>34</v>
      </c>
    </row>
    <row r="65" spans="1:9" x14ac:dyDescent="0.3">
      <c r="A65" s="9">
        <f>IF(B65&lt;&gt;"",ROWS($B$6:B65),"")</f>
        <v>60</v>
      </c>
      <c r="B65" s="1" t="s">
        <v>156</v>
      </c>
      <c r="C65" s="1" t="s">
        <v>157</v>
      </c>
      <c r="D65" s="10" t="s">
        <v>33</v>
      </c>
      <c r="E65" s="23">
        <v>97884.709999999992</v>
      </c>
      <c r="F65" s="11">
        <v>18431</v>
      </c>
      <c r="G65" s="11">
        <v>12</v>
      </c>
      <c r="H65" s="12">
        <v>42923</v>
      </c>
      <c r="I65" s="13" t="s">
        <v>54</v>
      </c>
    </row>
    <row r="66" spans="1:9" x14ac:dyDescent="0.3">
      <c r="A66" s="9">
        <f>IF(B66&lt;&gt;"",ROWS($B$6:B66),"")</f>
        <v>61</v>
      </c>
      <c r="B66" s="1" t="s">
        <v>158</v>
      </c>
      <c r="C66" s="1" t="s">
        <v>159</v>
      </c>
      <c r="D66" s="10" t="s">
        <v>114</v>
      </c>
      <c r="E66" s="23">
        <v>97556.12</v>
      </c>
      <c r="F66" s="11">
        <v>23231</v>
      </c>
      <c r="G66" s="11">
        <v>10</v>
      </c>
      <c r="H66" s="12">
        <v>42734</v>
      </c>
      <c r="I66" s="13" t="s">
        <v>39</v>
      </c>
    </row>
    <row r="67" spans="1:9" x14ac:dyDescent="0.3">
      <c r="A67" s="9">
        <f>IF(B67&lt;&gt;"",ROWS($B$6:B67),"")</f>
        <v>62</v>
      </c>
      <c r="B67" s="1" t="s">
        <v>160</v>
      </c>
      <c r="C67" s="1" t="s">
        <v>161</v>
      </c>
      <c r="D67" s="10" t="s">
        <v>33</v>
      </c>
      <c r="E67" s="23">
        <v>96128.87000000001</v>
      </c>
      <c r="F67" s="11">
        <v>17114</v>
      </c>
      <c r="G67" s="11">
        <v>13</v>
      </c>
      <c r="H67" s="12">
        <v>43035</v>
      </c>
      <c r="I67" s="13" t="s">
        <v>39</v>
      </c>
    </row>
    <row r="68" spans="1:9" x14ac:dyDescent="0.3">
      <c r="A68" s="9">
        <f>IF(B68&lt;&gt;"",ROWS($B$6:B68),"")</f>
        <v>63</v>
      </c>
      <c r="B68" s="1" t="s">
        <v>162</v>
      </c>
      <c r="C68" s="1" t="s">
        <v>163</v>
      </c>
      <c r="D68" s="10" t="s">
        <v>33</v>
      </c>
      <c r="E68" s="23">
        <v>95297.48</v>
      </c>
      <c r="F68" s="11">
        <v>19387</v>
      </c>
      <c r="G68" s="11">
        <v>13</v>
      </c>
      <c r="H68" s="12">
        <v>42748</v>
      </c>
      <c r="I68" s="13" t="s">
        <v>48</v>
      </c>
    </row>
    <row r="69" spans="1:9" x14ac:dyDescent="0.3">
      <c r="A69" s="9">
        <f>IF(B69&lt;&gt;"",ROWS($B$6:B69),"")</f>
        <v>64</v>
      </c>
      <c r="B69" s="1" t="s">
        <v>164</v>
      </c>
      <c r="C69" s="1" t="s">
        <v>165</v>
      </c>
      <c r="D69" s="10" t="s">
        <v>714</v>
      </c>
      <c r="E69" s="23">
        <v>91683</v>
      </c>
      <c r="F69" s="11">
        <v>21617</v>
      </c>
      <c r="G69" s="11">
        <v>16</v>
      </c>
      <c r="H69" s="12">
        <v>42804</v>
      </c>
      <c r="I69" s="13" t="s">
        <v>115</v>
      </c>
    </row>
    <row r="70" spans="1:9" x14ac:dyDescent="0.3">
      <c r="A70" s="9">
        <f>IF(B70&lt;&gt;"",ROWS($B$6:B70),"")</f>
        <v>65</v>
      </c>
      <c r="B70" s="1" t="s">
        <v>166</v>
      </c>
      <c r="C70" s="1" t="s">
        <v>167</v>
      </c>
      <c r="D70" s="10" t="s">
        <v>33</v>
      </c>
      <c r="E70" s="23">
        <v>89740.1</v>
      </c>
      <c r="F70" s="11">
        <v>16265</v>
      </c>
      <c r="G70" s="11">
        <v>17</v>
      </c>
      <c r="H70" s="12">
        <v>42867</v>
      </c>
      <c r="I70" s="13" t="s">
        <v>57</v>
      </c>
    </row>
    <row r="71" spans="1:9" x14ac:dyDescent="0.3">
      <c r="A71" s="9">
        <f>IF(B71&lt;&gt;"",ROWS($B$6:B71),"")</f>
        <v>66</v>
      </c>
      <c r="B71" s="1" t="s">
        <v>168</v>
      </c>
      <c r="C71" s="1" t="s">
        <v>169</v>
      </c>
      <c r="D71" s="10" t="s">
        <v>33</v>
      </c>
      <c r="E71" s="23">
        <v>89239.97</v>
      </c>
      <c r="F71" s="11">
        <v>22212</v>
      </c>
      <c r="G71" s="11">
        <v>18</v>
      </c>
      <c r="H71" s="12">
        <v>42867</v>
      </c>
      <c r="I71" s="13" t="s">
        <v>170</v>
      </c>
    </row>
    <row r="72" spans="1:9" x14ac:dyDescent="0.3">
      <c r="A72" s="9">
        <f>IF(B72&lt;&gt;"",ROWS($B$6:B72),"")</f>
        <v>67</v>
      </c>
      <c r="B72" s="1" t="s">
        <v>171</v>
      </c>
      <c r="C72" s="1" t="s">
        <v>172</v>
      </c>
      <c r="D72" s="10" t="s">
        <v>33</v>
      </c>
      <c r="E72" s="23">
        <v>88235.520000000004</v>
      </c>
      <c r="F72" s="11">
        <v>16414</v>
      </c>
      <c r="G72" s="11">
        <v>12</v>
      </c>
      <c r="H72" s="12">
        <v>42776</v>
      </c>
      <c r="I72" s="13" t="s">
        <v>39</v>
      </c>
    </row>
    <row r="73" spans="1:9" x14ac:dyDescent="0.3">
      <c r="A73" s="9">
        <f>IF(B73&lt;&gt;"",ROWS($B$6:B73),"")</f>
        <v>68</v>
      </c>
      <c r="B73" s="1" t="s">
        <v>173</v>
      </c>
      <c r="C73" s="1" t="s">
        <v>174</v>
      </c>
      <c r="D73" s="10" t="s">
        <v>33</v>
      </c>
      <c r="E73" s="23">
        <v>87816</v>
      </c>
      <c r="F73" s="11">
        <v>17224</v>
      </c>
      <c r="G73" s="11">
        <v>14</v>
      </c>
      <c r="H73" s="12">
        <v>42965</v>
      </c>
      <c r="I73" s="13" t="s">
        <v>137</v>
      </c>
    </row>
    <row r="74" spans="1:9" x14ac:dyDescent="0.3">
      <c r="A74" s="9">
        <f>IF(B74&lt;&gt;"",ROWS($B$6:B74),"")</f>
        <v>69</v>
      </c>
      <c r="B74" s="1" t="s">
        <v>175</v>
      </c>
      <c r="C74" s="1" t="s">
        <v>176</v>
      </c>
      <c r="D74" s="10" t="s">
        <v>33</v>
      </c>
      <c r="E74" s="23">
        <v>80086.8</v>
      </c>
      <c r="F74" s="11">
        <v>15403</v>
      </c>
      <c r="G74" s="11">
        <v>15</v>
      </c>
      <c r="H74" s="12">
        <v>42832</v>
      </c>
      <c r="I74" s="13" t="s">
        <v>39</v>
      </c>
    </row>
    <row r="75" spans="1:9" x14ac:dyDescent="0.3">
      <c r="A75" s="9">
        <f>IF(B75&lt;&gt;"",ROWS($B$6:B75),"")</f>
        <v>70</v>
      </c>
      <c r="B75" s="1" t="s">
        <v>177</v>
      </c>
      <c r="C75" s="1" t="s">
        <v>178</v>
      </c>
      <c r="D75" s="10" t="s">
        <v>114</v>
      </c>
      <c r="E75" s="23">
        <v>79413</v>
      </c>
      <c r="F75" s="11">
        <v>13654</v>
      </c>
      <c r="G75" s="11">
        <v>11</v>
      </c>
      <c r="H75" s="12">
        <v>43091</v>
      </c>
      <c r="I75" s="13" t="s">
        <v>115</v>
      </c>
    </row>
    <row r="76" spans="1:9" x14ac:dyDescent="0.3">
      <c r="A76" s="9">
        <f>IF(B76&lt;&gt;"",ROWS($B$6:B76),"")</f>
        <v>71</v>
      </c>
      <c r="B76" s="1" t="s">
        <v>179</v>
      </c>
      <c r="C76" s="1" t="s">
        <v>180</v>
      </c>
      <c r="D76" s="10" t="s">
        <v>33</v>
      </c>
      <c r="E76" s="23">
        <v>77522.789999999994</v>
      </c>
      <c r="F76" s="11">
        <v>15152</v>
      </c>
      <c r="G76" s="11">
        <v>12</v>
      </c>
      <c r="H76" s="12">
        <v>42741</v>
      </c>
      <c r="I76" s="13" t="s">
        <v>57</v>
      </c>
    </row>
    <row r="77" spans="1:9" x14ac:dyDescent="0.3">
      <c r="A77" s="9">
        <f>IF(B77&lt;&gt;"",ROWS($B$6:B77),"")</f>
        <v>72</v>
      </c>
      <c r="B77" s="1" t="s">
        <v>181</v>
      </c>
      <c r="C77" s="1" t="s">
        <v>182</v>
      </c>
      <c r="D77" s="10" t="s">
        <v>114</v>
      </c>
      <c r="E77" s="23">
        <v>76682</v>
      </c>
      <c r="F77" s="11">
        <v>19514</v>
      </c>
      <c r="G77" s="11">
        <v>13</v>
      </c>
      <c r="H77" s="12">
        <v>42881</v>
      </c>
      <c r="I77" s="13" t="s">
        <v>183</v>
      </c>
    </row>
    <row r="78" spans="1:9" x14ac:dyDescent="0.3">
      <c r="A78" s="9">
        <f>IF(B78&lt;&gt;"",ROWS($B$6:B78),"")</f>
        <v>73</v>
      </c>
      <c r="B78" s="1" t="s">
        <v>184</v>
      </c>
      <c r="C78" s="1" t="s">
        <v>185</v>
      </c>
      <c r="D78" s="10" t="s">
        <v>186</v>
      </c>
      <c r="E78" s="23">
        <v>75841</v>
      </c>
      <c r="F78" s="11">
        <v>15699</v>
      </c>
      <c r="G78" s="11">
        <v>9</v>
      </c>
      <c r="H78" s="12">
        <v>42832</v>
      </c>
      <c r="I78" s="13" t="s">
        <v>74</v>
      </c>
    </row>
    <row r="79" spans="1:9" x14ac:dyDescent="0.3">
      <c r="A79" s="9">
        <f>IF(B79&lt;&gt;"",ROWS($B$6:B79),"")</f>
        <v>74</v>
      </c>
      <c r="B79" s="1" t="s">
        <v>187</v>
      </c>
      <c r="C79" s="1" t="s">
        <v>188</v>
      </c>
      <c r="D79" s="10" t="s">
        <v>33</v>
      </c>
      <c r="E79" s="23">
        <v>74779</v>
      </c>
      <c r="F79" s="11">
        <v>14096</v>
      </c>
      <c r="G79" s="11">
        <v>15</v>
      </c>
      <c r="H79" s="12">
        <v>42930</v>
      </c>
      <c r="I79" s="13" t="s">
        <v>48</v>
      </c>
    </row>
    <row r="80" spans="1:9" x14ac:dyDescent="0.3">
      <c r="A80" s="9">
        <f>IF(B80&lt;&gt;"",ROWS($B$6:B80),"")</f>
        <v>75</v>
      </c>
      <c r="B80" s="1" t="s">
        <v>189</v>
      </c>
      <c r="C80" s="1" t="s">
        <v>190</v>
      </c>
      <c r="D80" s="10" t="s">
        <v>707</v>
      </c>
      <c r="E80" s="23">
        <v>74299</v>
      </c>
      <c r="F80" s="11">
        <v>17485</v>
      </c>
      <c r="G80" s="11">
        <v>15</v>
      </c>
      <c r="H80" s="12">
        <v>43049</v>
      </c>
      <c r="I80" s="13" t="s">
        <v>183</v>
      </c>
    </row>
    <row r="81" spans="1:9" x14ac:dyDescent="0.3">
      <c r="A81" s="9">
        <f>IF(B81&lt;&gt;"",ROWS($B$6:B81),"")</f>
        <v>76</v>
      </c>
      <c r="B81" s="1" t="s">
        <v>191</v>
      </c>
      <c r="C81" s="1" t="s">
        <v>192</v>
      </c>
      <c r="D81" s="10" t="s">
        <v>33</v>
      </c>
      <c r="E81" s="23">
        <v>73305.52</v>
      </c>
      <c r="F81" s="11">
        <v>13158</v>
      </c>
      <c r="G81" s="11">
        <v>18</v>
      </c>
      <c r="H81" s="12">
        <v>42727</v>
      </c>
      <c r="I81" s="13" t="s">
        <v>48</v>
      </c>
    </row>
    <row r="82" spans="1:9" x14ac:dyDescent="0.3">
      <c r="A82" s="9">
        <f>IF(B82&lt;&gt;"",ROWS($B$6:B82),"")</f>
        <v>77</v>
      </c>
      <c r="B82" s="1" t="s">
        <v>193</v>
      </c>
      <c r="C82" s="1" t="s">
        <v>194</v>
      </c>
      <c r="D82" s="10" t="s">
        <v>33</v>
      </c>
      <c r="E82" s="23">
        <v>72140.539999999994</v>
      </c>
      <c r="F82" s="11">
        <v>13665</v>
      </c>
      <c r="G82" s="11">
        <v>15</v>
      </c>
      <c r="H82" s="12">
        <v>43000</v>
      </c>
      <c r="I82" s="13" t="s">
        <v>48</v>
      </c>
    </row>
    <row r="83" spans="1:9" x14ac:dyDescent="0.3">
      <c r="A83" s="9">
        <f>IF(B83&lt;&gt;"",ROWS($B$6:B83),"")</f>
        <v>78</v>
      </c>
      <c r="B83" s="1" t="s">
        <v>195</v>
      </c>
      <c r="C83" s="1" t="s">
        <v>195</v>
      </c>
      <c r="D83" s="10" t="s">
        <v>27</v>
      </c>
      <c r="E83" s="23">
        <v>71184.100000000006</v>
      </c>
      <c r="F83" s="11">
        <v>15044</v>
      </c>
      <c r="G83" s="11">
        <v>20</v>
      </c>
      <c r="H83" s="12">
        <v>43077</v>
      </c>
      <c r="I83" s="13" t="s">
        <v>196</v>
      </c>
    </row>
    <row r="84" spans="1:9" x14ac:dyDescent="0.3">
      <c r="A84" s="9">
        <f>IF(B84&lt;&gt;"",ROWS($B$6:B84),"")</f>
        <v>79</v>
      </c>
      <c r="B84" s="1" t="s">
        <v>197</v>
      </c>
      <c r="C84" s="1" t="s">
        <v>198</v>
      </c>
      <c r="D84" s="10" t="s">
        <v>33</v>
      </c>
      <c r="E84" s="23">
        <v>70958.349999999991</v>
      </c>
      <c r="F84" s="11">
        <v>14196</v>
      </c>
      <c r="G84" s="11">
        <v>11</v>
      </c>
      <c r="H84" s="12">
        <v>42755</v>
      </c>
      <c r="I84" s="13" t="s">
        <v>34</v>
      </c>
    </row>
    <row r="85" spans="1:9" x14ac:dyDescent="0.3">
      <c r="A85" s="9">
        <f>IF(B85&lt;&gt;"",ROWS($B$6:B85),"")</f>
        <v>80</v>
      </c>
      <c r="B85" s="1" t="s">
        <v>199</v>
      </c>
      <c r="C85" s="1" t="s">
        <v>200</v>
      </c>
      <c r="D85" s="10" t="s">
        <v>33</v>
      </c>
      <c r="E85" s="23">
        <v>70721.440000000002</v>
      </c>
      <c r="F85" s="11">
        <v>13670</v>
      </c>
      <c r="G85" s="11">
        <v>10</v>
      </c>
      <c r="H85" s="12">
        <v>42832</v>
      </c>
      <c r="I85" s="13" t="s">
        <v>34</v>
      </c>
    </row>
    <row r="86" spans="1:9" x14ac:dyDescent="0.3">
      <c r="A86" s="9">
        <f>IF(B86&lt;&gt;"",ROWS($B$6:B86),"")</f>
        <v>81</v>
      </c>
      <c r="B86" s="1" t="s">
        <v>201</v>
      </c>
      <c r="C86" s="1" t="s">
        <v>202</v>
      </c>
      <c r="D86" s="10" t="s">
        <v>114</v>
      </c>
      <c r="E86" s="23">
        <v>70071.97</v>
      </c>
      <c r="F86" s="11">
        <v>12860</v>
      </c>
      <c r="G86" s="11">
        <v>10</v>
      </c>
      <c r="H86" s="12">
        <v>42965</v>
      </c>
      <c r="I86" s="13" t="s">
        <v>39</v>
      </c>
    </row>
    <row r="87" spans="1:9" x14ac:dyDescent="0.3">
      <c r="A87" s="9">
        <f>IF(B87&lt;&gt;"",ROWS($B$6:B87),"")</f>
        <v>82</v>
      </c>
      <c r="B87" s="1" t="s">
        <v>203</v>
      </c>
      <c r="C87" s="1" t="s">
        <v>204</v>
      </c>
      <c r="D87" s="10" t="s">
        <v>33</v>
      </c>
      <c r="E87" s="23">
        <v>68492.34</v>
      </c>
      <c r="F87" s="11">
        <v>12915</v>
      </c>
      <c r="G87" s="11">
        <v>15</v>
      </c>
      <c r="H87" s="12">
        <v>43042</v>
      </c>
      <c r="I87" s="13" t="s">
        <v>39</v>
      </c>
    </row>
    <row r="88" spans="1:9" x14ac:dyDescent="0.3">
      <c r="A88" s="9">
        <f>IF(B88&lt;&gt;"",ROWS($B$6:B88),"")</f>
        <v>83</v>
      </c>
      <c r="B88" s="1" t="s">
        <v>205</v>
      </c>
      <c r="C88" s="1" t="s">
        <v>206</v>
      </c>
      <c r="D88" s="10" t="s">
        <v>62</v>
      </c>
      <c r="E88" s="23">
        <v>66809</v>
      </c>
      <c r="F88" s="11">
        <v>15427</v>
      </c>
      <c r="G88" s="11">
        <v>14</v>
      </c>
      <c r="H88" s="12">
        <v>43077</v>
      </c>
      <c r="I88" s="13" t="s">
        <v>115</v>
      </c>
    </row>
    <row r="89" spans="1:9" x14ac:dyDescent="0.3">
      <c r="A89" s="9">
        <f>IF(B89&lt;&gt;"",ROWS($B$6:B89),"")</f>
        <v>84</v>
      </c>
      <c r="B89" s="1" t="s">
        <v>207</v>
      </c>
      <c r="C89" s="1" t="s">
        <v>208</v>
      </c>
      <c r="D89" s="10" t="s">
        <v>33</v>
      </c>
      <c r="E89" s="23">
        <v>64846.22</v>
      </c>
      <c r="F89" s="11">
        <v>12545</v>
      </c>
      <c r="G89" s="11">
        <v>10</v>
      </c>
      <c r="H89" s="12">
        <v>42769</v>
      </c>
      <c r="I89" s="13" t="s">
        <v>39</v>
      </c>
    </row>
    <row r="90" spans="1:9" x14ac:dyDescent="0.3">
      <c r="A90" s="9">
        <f>IF(B90&lt;&gt;"",ROWS($B$6:B90),"")</f>
        <v>85</v>
      </c>
      <c r="B90" s="1" t="s">
        <v>209</v>
      </c>
      <c r="C90" s="1" t="s">
        <v>210</v>
      </c>
      <c r="D90" s="10" t="s">
        <v>114</v>
      </c>
      <c r="E90" s="23">
        <v>64600</v>
      </c>
      <c r="F90" s="11">
        <v>17668</v>
      </c>
      <c r="G90" s="11">
        <v>8</v>
      </c>
      <c r="H90" s="12">
        <v>42734</v>
      </c>
      <c r="I90" s="13" t="s">
        <v>115</v>
      </c>
    </row>
    <row r="91" spans="1:9" x14ac:dyDescent="0.3">
      <c r="A91" s="9">
        <f>IF(B91&lt;&gt;"",ROWS($B$6:B91),"")</f>
        <v>86</v>
      </c>
      <c r="B91" s="1" t="s">
        <v>211</v>
      </c>
      <c r="C91" s="1" t="s">
        <v>212</v>
      </c>
      <c r="D91" s="10" t="s">
        <v>33</v>
      </c>
      <c r="E91" s="23">
        <v>60764</v>
      </c>
      <c r="F91" s="11">
        <v>12439</v>
      </c>
      <c r="G91" s="11">
        <v>16</v>
      </c>
      <c r="H91" s="12">
        <v>42979</v>
      </c>
      <c r="I91" s="13" t="s">
        <v>137</v>
      </c>
    </row>
    <row r="92" spans="1:9" x14ac:dyDescent="0.3">
      <c r="A92" s="9">
        <f>IF(B92&lt;&gt;"",ROWS($B$6:B92),"")</f>
        <v>87</v>
      </c>
      <c r="B92" s="1" t="s">
        <v>213</v>
      </c>
      <c r="C92" s="1" t="s">
        <v>214</v>
      </c>
      <c r="D92" s="10" t="s">
        <v>33</v>
      </c>
      <c r="E92" s="23">
        <v>58863.17</v>
      </c>
      <c r="F92" s="11">
        <v>10236</v>
      </c>
      <c r="G92" s="11">
        <v>14</v>
      </c>
      <c r="H92" s="12">
        <v>42769</v>
      </c>
      <c r="I92" s="13" t="s">
        <v>54</v>
      </c>
    </row>
    <row r="93" spans="1:9" x14ac:dyDescent="0.3">
      <c r="A93" s="9">
        <f>IF(B93&lt;&gt;"",ROWS($B$6:B93),"")</f>
        <v>88</v>
      </c>
      <c r="B93" s="1" t="s">
        <v>215</v>
      </c>
      <c r="C93" s="1" t="s">
        <v>216</v>
      </c>
      <c r="D93" s="10" t="s">
        <v>62</v>
      </c>
      <c r="E93" s="23">
        <v>55582.249999999993</v>
      </c>
      <c r="F93" s="11">
        <v>13210</v>
      </c>
      <c r="G93" s="11">
        <v>18</v>
      </c>
      <c r="H93" s="12">
        <v>42986</v>
      </c>
      <c r="I93" s="13" t="s">
        <v>39</v>
      </c>
    </row>
    <row r="94" spans="1:9" x14ac:dyDescent="0.3">
      <c r="A94" s="9">
        <f>IF(B94&lt;&gt;"",ROWS($B$6:B94),"")</f>
        <v>89</v>
      </c>
      <c r="B94" s="1" t="s">
        <v>217</v>
      </c>
      <c r="C94" s="1" t="s">
        <v>218</v>
      </c>
      <c r="D94" s="10" t="s">
        <v>33</v>
      </c>
      <c r="E94" s="23">
        <v>52126.11</v>
      </c>
      <c r="F94" s="11">
        <v>10826</v>
      </c>
      <c r="G94" s="11">
        <v>13</v>
      </c>
      <c r="H94" s="12">
        <v>42790</v>
      </c>
      <c r="I94" s="13" t="s">
        <v>137</v>
      </c>
    </row>
    <row r="95" spans="1:9" x14ac:dyDescent="0.3">
      <c r="A95" s="9">
        <f>IF(B95&lt;&gt;"",ROWS($B$6:B95),"")</f>
        <v>90</v>
      </c>
      <c r="B95" s="1" t="s">
        <v>219</v>
      </c>
      <c r="C95" s="1" t="s">
        <v>220</v>
      </c>
      <c r="D95" s="10" t="s">
        <v>33</v>
      </c>
      <c r="E95" s="23">
        <v>51140.33</v>
      </c>
      <c r="F95" s="11">
        <v>10015</v>
      </c>
      <c r="G95" s="11">
        <v>13</v>
      </c>
      <c r="H95" s="12">
        <v>42811</v>
      </c>
      <c r="I95" s="13" t="s">
        <v>48</v>
      </c>
    </row>
    <row r="96" spans="1:9" x14ac:dyDescent="0.3">
      <c r="A96" s="9">
        <f>IF(B96&lt;&gt;"",ROWS($B$6:B96),"")</f>
        <v>91</v>
      </c>
      <c r="B96" s="1" t="s">
        <v>221</v>
      </c>
      <c r="C96" s="1" t="s">
        <v>222</v>
      </c>
      <c r="D96" s="10" t="s">
        <v>33</v>
      </c>
      <c r="E96" s="23">
        <v>50216.47</v>
      </c>
      <c r="F96" s="11">
        <v>9230</v>
      </c>
      <c r="G96" s="11">
        <v>17</v>
      </c>
      <c r="H96" s="12">
        <v>43091</v>
      </c>
      <c r="I96" s="13" t="s">
        <v>48</v>
      </c>
    </row>
    <row r="97" spans="1:9" x14ac:dyDescent="0.3">
      <c r="A97" s="9">
        <f>IF(B97&lt;&gt;"",ROWS($B$6:B97),"")</f>
        <v>92</v>
      </c>
      <c r="B97" s="1" t="s">
        <v>223</v>
      </c>
      <c r="C97" s="1" t="s">
        <v>224</v>
      </c>
      <c r="D97" s="10" t="s">
        <v>33</v>
      </c>
      <c r="E97" s="23">
        <v>50057</v>
      </c>
      <c r="F97" s="11">
        <v>9543</v>
      </c>
      <c r="G97" s="11">
        <v>12</v>
      </c>
      <c r="H97" s="12">
        <v>42944</v>
      </c>
      <c r="I97" s="13" t="s">
        <v>225</v>
      </c>
    </row>
    <row r="98" spans="1:9" x14ac:dyDescent="0.3">
      <c r="A98" s="9">
        <f>IF(B98&lt;&gt;"",ROWS($B$6:B98),"")</f>
        <v>93</v>
      </c>
      <c r="B98" s="1" t="s">
        <v>226</v>
      </c>
      <c r="C98" s="1" t="s">
        <v>227</v>
      </c>
      <c r="D98" s="10" t="s">
        <v>33</v>
      </c>
      <c r="E98" s="23">
        <v>47950.35</v>
      </c>
      <c r="F98" s="11">
        <v>8985</v>
      </c>
      <c r="G98" s="11">
        <v>12</v>
      </c>
      <c r="H98" s="12">
        <v>42958</v>
      </c>
      <c r="I98" s="13" t="s">
        <v>54</v>
      </c>
    </row>
    <row r="99" spans="1:9" x14ac:dyDescent="0.3">
      <c r="A99" s="9">
        <f>IF(B99&lt;&gt;"",ROWS($B$6:B99),"")</f>
        <v>94</v>
      </c>
      <c r="B99" s="1" t="s">
        <v>228</v>
      </c>
      <c r="C99" s="1" t="s">
        <v>229</v>
      </c>
      <c r="D99" s="10" t="s">
        <v>33</v>
      </c>
      <c r="E99" s="23">
        <v>47936.240000000005</v>
      </c>
      <c r="F99" s="11">
        <v>9112</v>
      </c>
      <c r="G99" s="11">
        <v>12</v>
      </c>
      <c r="H99" s="12">
        <v>42832</v>
      </c>
      <c r="I99" s="13" t="s">
        <v>57</v>
      </c>
    </row>
    <row r="100" spans="1:9" x14ac:dyDescent="0.3">
      <c r="A100" s="9">
        <f>IF(B100&lt;&gt;"",ROWS($B$6:B100),"")</f>
        <v>95</v>
      </c>
      <c r="B100" s="1" t="s">
        <v>230</v>
      </c>
      <c r="C100" s="1" t="s">
        <v>231</v>
      </c>
      <c r="D100" s="10" t="s">
        <v>33</v>
      </c>
      <c r="E100" s="23">
        <v>47908.33</v>
      </c>
      <c r="F100" s="11">
        <v>8956</v>
      </c>
      <c r="G100" s="11">
        <v>13</v>
      </c>
      <c r="H100" s="12">
        <v>43063</v>
      </c>
      <c r="I100" s="13" t="s">
        <v>34</v>
      </c>
    </row>
    <row r="101" spans="1:9" x14ac:dyDescent="0.3">
      <c r="A101" s="9">
        <f>IF(B101&lt;&gt;"",ROWS($B$6:B101),"")</f>
        <v>96</v>
      </c>
      <c r="B101" s="1" t="s">
        <v>232</v>
      </c>
      <c r="C101" s="1" t="s">
        <v>233</v>
      </c>
      <c r="D101" s="10" t="s">
        <v>33</v>
      </c>
      <c r="E101" s="23">
        <v>46262.490000000005</v>
      </c>
      <c r="F101" s="11">
        <v>8727</v>
      </c>
      <c r="G101" s="11">
        <v>10</v>
      </c>
      <c r="H101" s="12">
        <v>43007</v>
      </c>
      <c r="I101" s="13" t="s">
        <v>54</v>
      </c>
    </row>
    <row r="102" spans="1:9" x14ac:dyDescent="0.3">
      <c r="A102" s="9">
        <f>IF(B102&lt;&gt;"",ROWS($B$6:B102),"")</f>
        <v>97</v>
      </c>
      <c r="B102" s="1" t="s">
        <v>234</v>
      </c>
      <c r="C102" s="1" t="s">
        <v>235</v>
      </c>
      <c r="D102" s="10" t="s">
        <v>114</v>
      </c>
      <c r="E102" s="23">
        <v>45601.95</v>
      </c>
      <c r="F102" s="11">
        <v>9328</v>
      </c>
      <c r="G102" s="11">
        <v>8</v>
      </c>
      <c r="H102" s="12">
        <v>42860</v>
      </c>
      <c r="I102" s="13" t="s">
        <v>115</v>
      </c>
    </row>
    <row r="103" spans="1:9" x14ac:dyDescent="0.3">
      <c r="A103" s="9">
        <f>IF(B103&lt;&gt;"",ROWS($B$6:B103),"")</f>
        <v>98</v>
      </c>
      <c r="B103" s="1" t="s">
        <v>236</v>
      </c>
      <c r="C103" s="1" t="s">
        <v>237</v>
      </c>
      <c r="D103" s="10" t="s">
        <v>33</v>
      </c>
      <c r="E103" s="23">
        <v>44661.460000000006</v>
      </c>
      <c r="F103" s="11">
        <v>8234</v>
      </c>
      <c r="G103" s="11">
        <v>15</v>
      </c>
      <c r="H103" s="12">
        <v>42720</v>
      </c>
      <c r="I103" s="13" t="s">
        <v>238</v>
      </c>
    </row>
    <row r="104" spans="1:9" x14ac:dyDescent="0.3">
      <c r="A104" s="9">
        <f>IF(B104&lt;&gt;"",ROWS($B$6:B104),"")</f>
        <v>99</v>
      </c>
      <c r="B104" s="1" t="s">
        <v>239</v>
      </c>
      <c r="C104" s="1" t="s">
        <v>240</v>
      </c>
      <c r="D104" s="10" t="s">
        <v>114</v>
      </c>
      <c r="E104" s="23">
        <v>44430</v>
      </c>
      <c r="F104" s="11">
        <v>8503</v>
      </c>
      <c r="G104" s="11">
        <v>11</v>
      </c>
      <c r="H104" s="12">
        <v>42979</v>
      </c>
      <c r="I104" s="13" t="s">
        <v>183</v>
      </c>
    </row>
    <row r="105" spans="1:9" x14ac:dyDescent="0.3">
      <c r="A105" s="9">
        <f>IF(B105&lt;&gt;"",ROWS($B$6:B105),"")</f>
        <v>100</v>
      </c>
      <c r="B105" s="1" t="s">
        <v>241</v>
      </c>
      <c r="C105" s="1" t="s">
        <v>242</v>
      </c>
      <c r="D105" s="10" t="s">
        <v>243</v>
      </c>
      <c r="E105" s="23">
        <v>43127</v>
      </c>
      <c r="F105" s="11">
        <v>9043</v>
      </c>
      <c r="G105" s="11">
        <v>15</v>
      </c>
      <c r="H105" s="12">
        <v>43063</v>
      </c>
      <c r="I105" s="13" t="s">
        <v>115</v>
      </c>
    </row>
    <row r="106" spans="1:9" x14ac:dyDescent="0.3">
      <c r="A106" s="9">
        <f>IF(B106&lt;&gt;"",ROWS($B$6:B106),"")</f>
        <v>101</v>
      </c>
      <c r="B106" s="1" t="s">
        <v>244</v>
      </c>
      <c r="C106" s="1" t="s">
        <v>245</v>
      </c>
      <c r="D106" s="10" t="s">
        <v>33</v>
      </c>
      <c r="E106" s="23">
        <v>42611.97</v>
      </c>
      <c r="F106" s="11">
        <v>7909</v>
      </c>
      <c r="G106" s="11">
        <v>12</v>
      </c>
      <c r="H106" s="12">
        <v>42951</v>
      </c>
      <c r="I106" s="13" t="s">
        <v>39</v>
      </c>
    </row>
    <row r="107" spans="1:9" x14ac:dyDescent="0.3">
      <c r="A107" s="9">
        <f>IF(B107&lt;&gt;"",ROWS($B$6:B107),"")</f>
        <v>102</v>
      </c>
      <c r="B107" s="1" t="s">
        <v>246</v>
      </c>
      <c r="C107" s="1" t="s">
        <v>247</v>
      </c>
      <c r="D107" s="10" t="s">
        <v>33</v>
      </c>
      <c r="E107" s="23">
        <v>41503.900000000009</v>
      </c>
      <c r="F107" s="11">
        <v>8502</v>
      </c>
      <c r="G107" s="11">
        <v>15</v>
      </c>
      <c r="H107" s="12">
        <v>42755</v>
      </c>
      <c r="I107" s="13" t="s">
        <v>130</v>
      </c>
    </row>
    <row r="108" spans="1:9" x14ac:dyDescent="0.3">
      <c r="A108" s="9">
        <f>IF(B108&lt;&gt;"",ROWS($B$6:B108),"")</f>
        <v>103</v>
      </c>
      <c r="B108" s="1" t="s">
        <v>248</v>
      </c>
      <c r="C108" s="1" t="s">
        <v>249</v>
      </c>
      <c r="D108" s="10" t="s">
        <v>33</v>
      </c>
      <c r="E108" s="23">
        <v>40961.57</v>
      </c>
      <c r="F108" s="11">
        <v>8578</v>
      </c>
      <c r="G108" s="11">
        <v>12</v>
      </c>
      <c r="H108" s="12">
        <v>42839</v>
      </c>
      <c r="I108" s="13" t="s">
        <v>39</v>
      </c>
    </row>
    <row r="109" spans="1:9" x14ac:dyDescent="0.3">
      <c r="A109" s="9">
        <f>IF(B109&lt;&gt;"",ROWS($B$6:B109),"")</f>
        <v>104</v>
      </c>
      <c r="B109" s="1" t="s">
        <v>250</v>
      </c>
      <c r="C109" s="1" t="s">
        <v>251</v>
      </c>
      <c r="D109" s="10" t="s">
        <v>33</v>
      </c>
      <c r="E109" s="23">
        <v>40369.83</v>
      </c>
      <c r="F109" s="11">
        <v>8570</v>
      </c>
      <c r="G109" s="11">
        <v>10</v>
      </c>
      <c r="H109" s="12">
        <v>43021</v>
      </c>
      <c r="I109" s="13" t="s">
        <v>34</v>
      </c>
    </row>
    <row r="110" spans="1:9" x14ac:dyDescent="0.3">
      <c r="A110" s="9">
        <f>IF(B110&lt;&gt;"",ROWS($B$6:B110),"")</f>
        <v>105</v>
      </c>
      <c r="B110" s="1" t="s">
        <v>252</v>
      </c>
      <c r="C110" s="1" t="s">
        <v>253</v>
      </c>
      <c r="D110" s="10" t="s">
        <v>114</v>
      </c>
      <c r="E110" s="23">
        <v>39706</v>
      </c>
      <c r="F110" s="11">
        <v>6955</v>
      </c>
      <c r="G110" s="11">
        <v>10</v>
      </c>
      <c r="H110" s="12">
        <v>43049</v>
      </c>
      <c r="I110" s="13" t="s">
        <v>115</v>
      </c>
    </row>
    <row r="111" spans="1:9" x14ac:dyDescent="0.3">
      <c r="A111" s="9">
        <f>IF(B111&lt;&gt;"",ROWS($B$6:B111),"")</f>
        <v>106</v>
      </c>
      <c r="B111" s="1" t="s">
        <v>254</v>
      </c>
      <c r="C111" s="1" t="s">
        <v>255</v>
      </c>
      <c r="D111" s="10" t="s">
        <v>33</v>
      </c>
      <c r="E111" s="23">
        <v>39285.360000000001</v>
      </c>
      <c r="F111" s="11">
        <v>8116</v>
      </c>
      <c r="G111" s="11">
        <v>15</v>
      </c>
      <c r="H111" s="12">
        <v>42846</v>
      </c>
      <c r="I111" s="13" t="s">
        <v>39</v>
      </c>
    </row>
    <row r="112" spans="1:9" x14ac:dyDescent="0.3">
      <c r="A112" s="9">
        <f>IF(B112&lt;&gt;"",ROWS($B$6:B112),"")</f>
        <v>107</v>
      </c>
      <c r="B112" s="1" t="s">
        <v>256</v>
      </c>
      <c r="C112" s="1" t="s">
        <v>257</v>
      </c>
      <c r="D112" s="10" t="s">
        <v>33</v>
      </c>
      <c r="E112" s="23">
        <v>39037.53</v>
      </c>
      <c r="F112" s="11">
        <v>8892</v>
      </c>
      <c r="G112" s="11">
        <v>8</v>
      </c>
      <c r="H112" s="12">
        <v>42699</v>
      </c>
      <c r="I112" s="13" t="s">
        <v>37</v>
      </c>
    </row>
    <row r="113" spans="1:9" x14ac:dyDescent="0.3">
      <c r="A113" s="9">
        <f>IF(B113&lt;&gt;"",ROWS($B$6:B113),"")</f>
        <v>108</v>
      </c>
      <c r="B113" s="1" t="s">
        <v>258</v>
      </c>
      <c r="C113" s="1" t="s">
        <v>259</v>
      </c>
      <c r="D113" s="10" t="s">
        <v>114</v>
      </c>
      <c r="E113" s="23">
        <v>38797</v>
      </c>
      <c r="F113" s="11">
        <v>7340</v>
      </c>
      <c r="G113" s="11">
        <v>7</v>
      </c>
      <c r="H113" s="12">
        <v>43021</v>
      </c>
      <c r="I113" s="13" t="s">
        <v>183</v>
      </c>
    </row>
    <row r="114" spans="1:9" x14ac:dyDescent="0.3">
      <c r="A114" s="9">
        <f>IF(B114&lt;&gt;"",ROWS($B$6:B114),"")</f>
        <v>109</v>
      </c>
      <c r="B114" s="1" t="s">
        <v>260</v>
      </c>
      <c r="C114" s="1" t="s">
        <v>261</v>
      </c>
      <c r="D114" s="10" t="s">
        <v>33</v>
      </c>
      <c r="E114" s="23">
        <v>37409.509999999995</v>
      </c>
      <c r="F114" s="11">
        <v>8015</v>
      </c>
      <c r="G114" s="11">
        <v>16</v>
      </c>
      <c r="H114" s="12">
        <v>42755</v>
      </c>
      <c r="I114" s="13" t="s">
        <v>57</v>
      </c>
    </row>
    <row r="115" spans="1:9" x14ac:dyDescent="0.3">
      <c r="A115" s="9">
        <f>IF(B115&lt;&gt;"",ROWS($B$6:B115),"")</f>
        <v>110</v>
      </c>
      <c r="B115" s="1" t="s">
        <v>262</v>
      </c>
      <c r="C115" s="1" t="s">
        <v>263</v>
      </c>
      <c r="D115" s="10" t="s">
        <v>33</v>
      </c>
      <c r="E115" s="23">
        <v>37146</v>
      </c>
      <c r="F115" s="11">
        <v>7327</v>
      </c>
      <c r="G115" s="11">
        <v>12</v>
      </c>
      <c r="H115" s="12">
        <v>43007</v>
      </c>
      <c r="I115" s="13" t="s">
        <v>183</v>
      </c>
    </row>
    <row r="116" spans="1:9" x14ac:dyDescent="0.3">
      <c r="A116" s="9">
        <f>IF(B116&lt;&gt;"",ROWS($B$6:B116),"")</f>
        <v>111</v>
      </c>
      <c r="B116" s="1" t="s">
        <v>264</v>
      </c>
      <c r="C116" s="1" t="s">
        <v>265</v>
      </c>
      <c r="D116" s="10" t="s">
        <v>33</v>
      </c>
      <c r="E116" s="23">
        <v>36602.909999999996</v>
      </c>
      <c r="F116" s="11">
        <v>7019</v>
      </c>
      <c r="G116" s="11">
        <v>10</v>
      </c>
      <c r="H116" s="12">
        <v>42769</v>
      </c>
      <c r="I116" s="13" t="s">
        <v>39</v>
      </c>
    </row>
    <row r="117" spans="1:9" x14ac:dyDescent="0.3">
      <c r="A117" s="9">
        <f>IF(B117&lt;&gt;"",ROWS($B$6:B117),"")</f>
        <v>112</v>
      </c>
      <c r="B117" s="1" t="s">
        <v>266</v>
      </c>
      <c r="C117" s="1" t="s">
        <v>267</v>
      </c>
      <c r="D117" s="10" t="s">
        <v>114</v>
      </c>
      <c r="E117" s="23">
        <v>36370</v>
      </c>
      <c r="F117" s="11">
        <v>9859</v>
      </c>
      <c r="G117" s="11">
        <v>10</v>
      </c>
      <c r="H117" s="12">
        <v>42755</v>
      </c>
      <c r="I117" s="13" t="s">
        <v>115</v>
      </c>
    </row>
    <row r="118" spans="1:9" x14ac:dyDescent="0.3">
      <c r="A118" s="9">
        <f>IF(B118&lt;&gt;"",ROWS($B$6:B118),"")</f>
        <v>113</v>
      </c>
      <c r="B118" s="1" t="s">
        <v>268</v>
      </c>
      <c r="C118" s="1" t="s">
        <v>269</v>
      </c>
      <c r="D118" s="10" t="s">
        <v>33</v>
      </c>
      <c r="E118" s="23">
        <v>36277.949999999997</v>
      </c>
      <c r="F118" s="11">
        <v>7097</v>
      </c>
      <c r="G118" s="11">
        <v>12</v>
      </c>
      <c r="H118" s="12">
        <v>42930</v>
      </c>
      <c r="I118" s="13" t="s">
        <v>34</v>
      </c>
    </row>
    <row r="119" spans="1:9" x14ac:dyDescent="0.3">
      <c r="A119" s="9">
        <f>IF(B119&lt;&gt;"",ROWS($B$6:B119),"")</f>
        <v>114</v>
      </c>
      <c r="B119" s="1" t="s">
        <v>270</v>
      </c>
      <c r="C119" s="1" t="s">
        <v>271</v>
      </c>
      <c r="D119" s="10" t="s">
        <v>33</v>
      </c>
      <c r="E119" s="23">
        <v>36174.17</v>
      </c>
      <c r="F119" s="11">
        <v>7021</v>
      </c>
      <c r="G119" s="11">
        <v>12</v>
      </c>
      <c r="H119" s="12">
        <v>42804</v>
      </c>
      <c r="I119" s="13" t="s">
        <v>54</v>
      </c>
    </row>
    <row r="120" spans="1:9" x14ac:dyDescent="0.3">
      <c r="A120" s="9">
        <f>IF(B120&lt;&gt;"",ROWS($B$6:B120),"")</f>
        <v>115</v>
      </c>
      <c r="B120" s="1" t="s">
        <v>272</v>
      </c>
      <c r="C120" s="1" t="s">
        <v>273</v>
      </c>
      <c r="D120" s="10" t="s">
        <v>33</v>
      </c>
      <c r="E120" s="23">
        <v>35106.740000000005</v>
      </c>
      <c r="F120" s="11">
        <v>6688</v>
      </c>
      <c r="G120" s="11">
        <v>12</v>
      </c>
      <c r="H120" s="12">
        <v>42818</v>
      </c>
      <c r="I120" s="13" t="s">
        <v>57</v>
      </c>
    </row>
    <row r="121" spans="1:9" x14ac:dyDescent="0.3">
      <c r="A121" s="9">
        <f>IF(B121&lt;&gt;"",ROWS($B$6:B121),"")</f>
        <v>116</v>
      </c>
      <c r="B121" s="1" t="s">
        <v>274</v>
      </c>
      <c r="C121" s="1" t="s">
        <v>275</v>
      </c>
      <c r="D121" s="10" t="s">
        <v>33</v>
      </c>
      <c r="E121" s="23">
        <v>34652.28</v>
      </c>
      <c r="F121" s="11">
        <v>6691</v>
      </c>
      <c r="G121" s="11">
        <v>13</v>
      </c>
      <c r="H121" s="12">
        <v>43035</v>
      </c>
      <c r="I121" s="13" t="s">
        <v>276</v>
      </c>
    </row>
    <row r="122" spans="1:9" x14ac:dyDescent="0.3">
      <c r="A122" s="9">
        <f>IF(B122&lt;&gt;"",ROWS($B$6:B122),"")</f>
        <v>117</v>
      </c>
      <c r="B122" s="1" t="s">
        <v>277</v>
      </c>
      <c r="C122" s="1" t="s">
        <v>278</v>
      </c>
      <c r="D122" s="10" t="s">
        <v>33</v>
      </c>
      <c r="E122" s="23">
        <v>34403</v>
      </c>
      <c r="F122" s="11">
        <v>6339</v>
      </c>
      <c r="G122" s="11">
        <v>13</v>
      </c>
      <c r="H122" s="12">
        <v>43028</v>
      </c>
      <c r="I122" s="13" t="s">
        <v>137</v>
      </c>
    </row>
    <row r="123" spans="1:9" x14ac:dyDescent="0.3">
      <c r="A123" s="9">
        <f>IF(B123&lt;&gt;"",ROWS($B$6:B123),"")</f>
        <v>118</v>
      </c>
      <c r="B123" s="1" t="s">
        <v>279</v>
      </c>
      <c r="C123" s="1" t="s">
        <v>280</v>
      </c>
      <c r="D123" s="10" t="s">
        <v>715</v>
      </c>
      <c r="E123" s="23">
        <v>33454.81</v>
      </c>
      <c r="F123" s="11">
        <v>6534</v>
      </c>
      <c r="G123" s="11">
        <v>5</v>
      </c>
      <c r="H123" s="12">
        <v>43070</v>
      </c>
      <c r="I123" s="13" t="s">
        <v>281</v>
      </c>
    </row>
    <row r="124" spans="1:9" x14ac:dyDescent="0.3">
      <c r="A124" s="9">
        <f>IF(B124&lt;&gt;"",ROWS($B$6:B124),"")</f>
        <v>119</v>
      </c>
      <c r="B124" s="1" t="s">
        <v>282</v>
      </c>
      <c r="C124" s="1" t="s">
        <v>283</v>
      </c>
      <c r="D124" s="10" t="s">
        <v>33</v>
      </c>
      <c r="E124" s="23">
        <v>32821.870000000003</v>
      </c>
      <c r="F124" s="11">
        <v>6553</v>
      </c>
      <c r="G124" s="11">
        <v>10</v>
      </c>
      <c r="H124" s="12">
        <v>43007</v>
      </c>
      <c r="I124" s="13" t="s">
        <v>39</v>
      </c>
    </row>
    <row r="125" spans="1:9" x14ac:dyDescent="0.3">
      <c r="A125" s="9">
        <f>IF(B125&lt;&gt;"",ROWS($B$6:B125),"")</f>
        <v>120</v>
      </c>
      <c r="B125" s="1" t="s">
        <v>284</v>
      </c>
      <c r="C125" s="1" t="s">
        <v>285</v>
      </c>
      <c r="D125" s="10" t="s">
        <v>33</v>
      </c>
      <c r="E125" s="23">
        <v>32820</v>
      </c>
      <c r="F125" s="11">
        <v>6799</v>
      </c>
      <c r="G125" s="11">
        <v>13</v>
      </c>
      <c r="H125" s="12">
        <v>43021</v>
      </c>
      <c r="I125" s="13" t="s">
        <v>137</v>
      </c>
    </row>
    <row r="126" spans="1:9" x14ac:dyDescent="0.3">
      <c r="A126" s="9">
        <f>IF(B126&lt;&gt;"",ROWS($B$6:B126),"")</f>
        <v>121</v>
      </c>
      <c r="B126" s="1" t="s">
        <v>286</v>
      </c>
      <c r="C126" s="1" t="s">
        <v>286</v>
      </c>
      <c r="D126" s="10" t="s">
        <v>27</v>
      </c>
      <c r="E126" s="23">
        <v>32313.439999999999</v>
      </c>
      <c r="F126" s="11">
        <v>7971</v>
      </c>
      <c r="G126" s="11">
        <v>18</v>
      </c>
      <c r="H126" s="12">
        <v>42965</v>
      </c>
      <c r="I126" s="13" t="s">
        <v>287</v>
      </c>
    </row>
    <row r="127" spans="1:9" x14ac:dyDescent="0.3">
      <c r="A127" s="9">
        <f>IF(B127&lt;&gt;"",ROWS($B$6:B127),"")</f>
        <v>122</v>
      </c>
      <c r="B127" s="1" t="s">
        <v>288</v>
      </c>
      <c r="C127" s="1" t="s">
        <v>289</v>
      </c>
      <c r="D127" s="10" t="s">
        <v>33</v>
      </c>
      <c r="E127" s="23">
        <v>31782.93</v>
      </c>
      <c r="F127" s="11">
        <v>6479</v>
      </c>
      <c r="G127" s="11">
        <v>12</v>
      </c>
      <c r="H127" s="12">
        <v>43021</v>
      </c>
      <c r="I127" s="13" t="s">
        <v>39</v>
      </c>
    </row>
    <row r="128" spans="1:9" x14ac:dyDescent="0.3">
      <c r="A128" s="9">
        <f>IF(B128&lt;&gt;"",ROWS($B$6:B128),"")</f>
        <v>123</v>
      </c>
      <c r="B128" s="1" t="s">
        <v>290</v>
      </c>
      <c r="C128" s="1" t="s">
        <v>291</v>
      </c>
      <c r="D128" s="10" t="s">
        <v>33</v>
      </c>
      <c r="E128" s="23">
        <v>31293.699999999997</v>
      </c>
      <c r="F128" s="11">
        <v>6101</v>
      </c>
      <c r="G128" s="11">
        <v>14</v>
      </c>
      <c r="H128" s="12">
        <v>42874</v>
      </c>
      <c r="I128" s="13" t="s">
        <v>39</v>
      </c>
    </row>
    <row r="129" spans="1:9" x14ac:dyDescent="0.3">
      <c r="A129" s="9">
        <f>IF(B129&lt;&gt;"",ROWS($B$6:B129),"")</f>
        <v>124</v>
      </c>
      <c r="B129" s="1" t="s">
        <v>292</v>
      </c>
      <c r="C129" s="1" t="s">
        <v>293</v>
      </c>
      <c r="D129" s="10" t="s">
        <v>33</v>
      </c>
      <c r="E129" s="23">
        <v>31182.34</v>
      </c>
      <c r="F129" s="11">
        <v>6015</v>
      </c>
      <c r="G129" s="11">
        <v>15</v>
      </c>
      <c r="H129" s="12">
        <v>42993</v>
      </c>
      <c r="I129" s="13" t="s">
        <v>39</v>
      </c>
    </row>
    <row r="130" spans="1:9" x14ac:dyDescent="0.3">
      <c r="A130" s="9">
        <f>IF(B130&lt;&gt;"",ROWS($B$6:B130),"")</f>
        <v>125</v>
      </c>
      <c r="B130" s="1" t="s">
        <v>294</v>
      </c>
      <c r="C130" s="1" t="s">
        <v>295</v>
      </c>
      <c r="D130" s="10" t="s">
        <v>33</v>
      </c>
      <c r="E130" s="23">
        <v>30873</v>
      </c>
      <c r="F130" s="11">
        <v>6075</v>
      </c>
      <c r="G130" s="11">
        <v>13</v>
      </c>
      <c r="H130" s="12">
        <v>42993</v>
      </c>
      <c r="I130" s="13" t="s">
        <v>137</v>
      </c>
    </row>
    <row r="131" spans="1:9" x14ac:dyDescent="0.3">
      <c r="A131" s="9">
        <f>IF(B131&lt;&gt;"",ROWS($B$6:B131),"")</f>
        <v>126</v>
      </c>
      <c r="B131" s="1" t="s">
        <v>296</v>
      </c>
      <c r="C131" s="1" t="s">
        <v>297</v>
      </c>
      <c r="D131" s="10" t="s">
        <v>114</v>
      </c>
      <c r="E131" s="23">
        <v>29068.46</v>
      </c>
      <c r="F131" s="11">
        <v>5844</v>
      </c>
      <c r="G131" s="11">
        <v>8</v>
      </c>
      <c r="H131" s="12">
        <v>42846</v>
      </c>
      <c r="I131" s="13" t="s">
        <v>39</v>
      </c>
    </row>
    <row r="132" spans="1:9" x14ac:dyDescent="0.3">
      <c r="A132" s="9">
        <f>IF(B132&lt;&gt;"",ROWS($B$6:B132),"")</f>
        <v>127</v>
      </c>
      <c r="B132" s="1" t="s">
        <v>298</v>
      </c>
      <c r="C132" s="1" t="s">
        <v>299</v>
      </c>
      <c r="D132" s="10" t="s">
        <v>33</v>
      </c>
      <c r="E132" s="23">
        <v>28970.32</v>
      </c>
      <c r="F132" s="11">
        <v>6033</v>
      </c>
      <c r="G132" s="11">
        <v>12</v>
      </c>
      <c r="H132" s="12">
        <v>42748</v>
      </c>
      <c r="I132" s="13" t="s">
        <v>39</v>
      </c>
    </row>
    <row r="133" spans="1:9" x14ac:dyDescent="0.3">
      <c r="A133" s="9">
        <f>IF(B133&lt;&gt;"",ROWS($B$6:B133),"")</f>
        <v>128</v>
      </c>
      <c r="B133" s="1" t="s">
        <v>300</v>
      </c>
      <c r="C133" s="1" t="s">
        <v>301</v>
      </c>
      <c r="D133" s="10" t="s">
        <v>33</v>
      </c>
      <c r="E133" s="23">
        <v>28696.739999999998</v>
      </c>
      <c r="F133" s="11">
        <v>5859</v>
      </c>
      <c r="G133" s="11">
        <v>11</v>
      </c>
      <c r="H133" s="12">
        <v>42909</v>
      </c>
      <c r="I133" s="13" t="s">
        <v>137</v>
      </c>
    </row>
    <row r="134" spans="1:9" x14ac:dyDescent="0.3">
      <c r="A134" s="9">
        <f>IF(B134&lt;&gt;"",ROWS($B$6:B134),"")</f>
        <v>129</v>
      </c>
      <c r="B134" s="1" t="s">
        <v>302</v>
      </c>
      <c r="C134" s="1" t="s">
        <v>303</v>
      </c>
      <c r="D134" s="10" t="s">
        <v>33</v>
      </c>
      <c r="E134" s="23">
        <v>28408.82</v>
      </c>
      <c r="F134" s="11">
        <v>5438</v>
      </c>
      <c r="G134" s="11">
        <v>10</v>
      </c>
      <c r="H134" s="12">
        <v>42734</v>
      </c>
      <c r="I134" s="13" t="s">
        <v>39</v>
      </c>
    </row>
    <row r="135" spans="1:9" x14ac:dyDescent="0.3">
      <c r="A135" s="9">
        <f>IF(B135&lt;&gt;"",ROWS($B$6:B135),"")</f>
        <v>130</v>
      </c>
      <c r="B135" s="1" t="s">
        <v>304</v>
      </c>
      <c r="C135" s="1" t="s">
        <v>305</v>
      </c>
      <c r="D135" s="10" t="s">
        <v>33</v>
      </c>
      <c r="E135" s="23">
        <v>28037</v>
      </c>
      <c r="F135" s="11">
        <v>5613</v>
      </c>
      <c r="G135" s="11">
        <v>14</v>
      </c>
      <c r="H135" s="12">
        <v>42937</v>
      </c>
      <c r="I135" s="13" t="s">
        <v>225</v>
      </c>
    </row>
    <row r="136" spans="1:9" x14ac:dyDescent="0.3">
      <c r="A136" s="9">
        <f>IF(B136&lt;&gt;"",ROWS($B$6:B136),"")</f>
        <v>131</v>
      </c>
      <c r="B136" s="1" t="s">
        <v>306</v>
      </c>
      <c r="C136" s="1" t="s">
        <v>307</v>
      </c>
      <c r="D136" s="10" t="s">
        <v>33</v>
      </c>
      <c r="E136" s="23">
        <v>27514.33</v>
      </c>
      <c r="F136" s="11">
        <v>6532</v>
      </c>
      <c r="G136" s="11">
        <v>10</v>
      </c>
      <c r="H136" s="12">
        <v>43056</v>
      </c>
      <c r="I136" s="13" t="s">
        <v>39</v>
      </c>
    </row>
    <row r="137" spans="1:9" x14ac:dyDescent="0.3">
      <c r="A137" s="9">
        <f>IF(B137&lt;&gt;"",ROWS($B$6:B137),"")</f>
        <v>132</v>
      </c>
      <c r="B137" s="1" t="s">
        <v>308</v>
      </c>
      <c r="C137" s="1" t="s">
        <v>309</v>
      </c>
      <c r="D137" s="10" t="s">
        <v>33</v>
      </c>
      <c r="E137" s="23">
        <v>27387.41</v>
      </c>
      <c r="F137" s="11">
        <v>5644</v>
      </c>
      <c r="G137" s="11">
        <v>9</v>
      </c>
      <c r="H137" s="12">
        <v>42783</v>
      </c>
      <c r="I137" s="13" t="s">
        <v>39</v>
      </c>
    </row>
    <row r="138" spans="1:9" x14ac:dyDescent="0.3">
      <c r="A138" s="9">
        <f>IF(B138&lt;&gt;"",ROWS($B$6:B138),"")</f>
        <v>133</v>
      </c>
      <c r="B138" s="1" t="s">
        <v>310</v>
      </c>
      <c r="C138" s="1" t="s">
        <v>311</v>
      </c>
      <c r="D138" s="10" t="s">
        <v>114</v>
      </c>
      <c r="E138" s="23">
        <v>27309</v>
      </c>
      <c r="F138" s="11">
        <v>4866</v>
      </c>
      <c r="G138" s="11">
        <v>12</v>
      </c>
      <c r="H138" s="12">
        <v>43070</v>
      </c>
      <c r="I138" s="13" t="s">
        <v>115</v>
      </c>
    </row>
    <row r="139" spans="1:9" x14ac:dyDescent="0.3">
      <c r="A139" s="9">
        <f>IF(B139&lt;&gt;"",ROWS($B$6:B139),"")</f>
        <v>134</v>
      </c>
      <c r="B139" s="1" t="s">
        <v>312</v>
      </c>
      <c r="C139" s="1" t="s">
        <v>313</v>
      </c>
      <c r="D139" s="10" t="s">
        <v>33</v>
      </c>
      <c r="E139" s="23">
        <v>27116.81</v>
      </c>
      <c r="F139" s="11">
        <v>5202</v>
      </c>
      <c r="G139" s="11">
        <v>10</v>
      </c>
      <c r="H139" s="12">
        <v>42951</v>
      </c>
      <c r="I139" s="13" t="s">
        <v>314</v>
      </c>
    </row>
    <row r="140" spans="1:9" x14ac:dyDescent="0.3">
      <c r="A140" s="9">
        <f>IF(B140&lt;&gt;"",ROWS($B$6:B140),"")</f>
        <v>135</v>
      </c>
      <c r="B140" s="1" t="s">
        <v>315</v>
      </c>
      <c r="C140" s="1" t="s">
        <v>316</v>
      </c>
      <c r="D140" s="10" t="s">
        <v>33</v>
      </c>
      <c r="E140" s="23">
        <v>26863.149999999998</v>
      </c>
      <c r="F140" s="11">
        <v>5586</v>
      </c>
      <c r="G140" s="11">
        <v>12</v>
      </c>
      <c r="H140" s="12">
        <v>42762</v>
      </c>
      <c r="I140" s="13" t="s">
        <v>39</v>
      </c>
    </row>
    <row r="141" spans="1:9" x14ac:dyDescent="0.3">
      <c r="A141" s="9">
        <f>IF(B141&lt;&gt;"",ROWS($B$6:B141),"")</f>
        <v>136</v>
      </c>
      <c r="B141" s="1" t="s">
        <v>317</v>
      </c>
      <c r="C141" s="1" t="s">
        <v>318</v>
      </c>
      <c r="D141" s="10" t="s">
        <v>33</v>
      </c>
      <c r="E141" s="23">
        <v>26362.65</v>
      </c>
      <c r="F141" s="11">
        <v>5121</v>
      </c>
      <c r="G141" s="11">
        <v>8</v>
      </c>
      <c r="H141" s="12">
        <v>42783</v>
      </c>
      <c r="I141" s="13" t="s">
        <v>57</v>
      </c>
    </row>
    <row r="142" spans="1:9" x14ac:dyDescent="0.3">
      <c r="A142" s="9">
        <f>IF(B142&lt;&gt;"",ROWS($B$6:B142),"")</f>
        <v>137</v>
      </c>
      <c r="B142" s="1" t="s">
        <v>319</v>
      </c>
      <c r="C142" s="1" t="s">
        <v>320</v>
      </c>
      <c r="D142" s="10" t="s">
        <v>114</v>
      </c>
      <c r="E142" s="23">
        <v>25996.809999999998</v>
      </c>
      <c r="F142" s="11">
        <v>5284</v>
      </c>
      <c r="G142" s="11">
        <v>10</v>
      </c>
      <c r="H142" s="12">
        <v>42909</v>
      </c>
      <c r="I142" s="13" t="s">
        <v>115</v>
      </c>
    </row>
    <row r="143" spans="1:9" x14ac:dyDescent="0.3">
      <c r="A143" s="9">
        <f>IF(B143&lt;&gt;"",ROWS($B$6:B143),"")</f>
        <v>138</v>
      </c>
      <c r="B143" s="1" t="s">
        <v>321</v>
      </c>
      <c r="C143" s="1" t="s">
        <v>322</v>
      </c>
      <c r="D143" s="10" t="s">
        <v>33</v>
      </c>
      <c r="E143" s="23">
        <v>25435.16</v>
      </c>
      <c r="F143" s="11">
        <v>4692</v>
      </c>
      <c r="G143" s="11">
        <v>14</v>
      </c>
      <c r="H143" s="12">
        <v>43063</v>
      </c>
      <c r="I143" s="13" t="s">
        <v>39</v>
      </c>
    </row>
    <row r="144" spans="1:9" x14ac:dyDescent="0.3">
      <c r="A144" s="9">
        <f>IF(B144&lt;&gt;"",ROWS($B$6:B144),"")</f>
        <v>139</v>
      </c>
      <c r="B144" s="1" t="s">
        <v>323</v>
      </c>
      <c r="C144" s="1" t="s">
        <v>323</v>
      </c>
      <c r="D144" s="10" t="s">
        <v>27</v>
      </c>
      <c r="E144" s="23">
        <v>25145</v>
      </c>
      <c r="F144" s="11">
        <v>6285</v>
      </c>
      <c r="G144" s="11">
        <v>14</v>
      </c>
      <c r="H144" s="12">
        <v>42748</v>
      </c>
      <c r="I144" s="13" t="s">
        <v>324</v>
      </c>
    </row>
    <row r="145" spans="1:9" x14ac:dyDescent="0.3">
      <c r="A145" s="9">
        <f>IF(B145&lt;&gt;"",ROWS($B$6:B145),"")</f>
        <v>140</v>
      </c>
      <c r="B145" s="1" t="s">
        <v>325</v>
      </c>
      <c r="C145" s="1" t="s">
        <v>326</v>
      </c>
      <c r="D145" s="10" t="s">
        <v>114</v>
      </c>
      <c r="E145" s="23">
        <v>24467.85</v>
      </c>
      <c r="F145" s="11">
        <v>5151</v>
      </c>
      <c r="G145" s="11">
        <v>10</v>
      </c>
      <c r="H145" s="12">
        <v>42895</v>
      </c>
      <c r="I145" s="13" t="s">
        <v>115</v>
      </c>
    </row>
    <row r="146" spans="1:9" x14ac:dyDescent="0.3">
      <c r="A146" s="9">
        <f>IF(B146&lt;&gt;"",ROWS($B$6:B146),"")</f>
        <v>141</v>
      </c>
      <c r="B146" s="1" t="s">
        <v>327</v>
      </c>
      <c r="C146" s="1" t="s">
        <v>328</v>
      </c>
      <c r="D146" s="10" t="s">
        <v>33</v>
      </c>
      <c r="E146" s="23">
        <v>24431.01</v>
      </c>
      <c r="F146" s="11">
        <v>4813</v>
      </c>
      <c r="G146" s="11">
        <v>13</v>
      </c>
      <c r="H146" s="12">
        <v>43077</v>
      </c>
      <c r="I146" s="13" t="s">
        <v>39</v>
      </c>
    </row>
    <row r="147" spans="1:9" x14ac:dyDescent="0.3">
      <c r="A147" s="9">
        <f>IF(B147&lt;&gt;"",ROWS($B$6:B147),"")</f>
        <v>142</v>
      </c>
      <c r="B147" s="1" t="s">
        <v>329</v>
      </c>
      <c r="C147" s="1" t="s">
        <v>330</v>
      </c>
      <c r="D147" s="10" t="s">
        <v>33</v>
      </c>
      <c r="E147" s="23">
        <v>22948.91</v>
      </c>
      <c r="F147" s="11">
        <v>4937</v>
      </c>
      <c r="G147" s="11">
        <v>14</v>
      </c>
      <c r="H147" s="12">
        <v>42846</v>
      </c>
      <c r="I147" s="13" t="s">
        <v>137</v>
      </c>
    </row>
    <row r="148" spans="1:9" x14ac:dyDescent="0.3">
      <c r="A148" s="9">
        <f>IF(B148&lt;&gt;"",ROWS($B$6:B148),"")</f>
        <v>143</v>
      </c>
      <c r="B148" s="1" t="s">
        <v>331</v>
      </c>
      <c r="C148" s="1" t="s">
        <v>332</v>
      </c>
      <c r="D148" s="10" t="s">
        <v>33</v>
      </c>
      <c r="E148" s="23">
        <v>21693.67</v>
      </c>
      <c r="F148" s="11">
        <v>4098</v>
      </c>
      <c r="G148" s="11">
        <v>12</v>
      </c>
      <c r="H148" s="12">
        <v>42951</v>
      </c>
      <c r="I148" s="13" t="s">
        <v>225</v>
      </c>
    </row>
    <row r="149" spans="1:9" x14ac:dyDescent="0.3">
      <c r="A149" s="9">
        <f>IF(B149&lt;&gt;"",ROWS($B$6:B149),"")</f>
        <v>144</v>
      </c>
      <c r="B149" s="1" t="s">
        <v>333</v>
      </c>
      <c r="C149" s="1" t="s">
        <v>334</v>
      </c>
      <c r="D149" s="10" t="s">
        <v>33</v>
      </c>
      <c r="E149" s="23">
        <v>21445.68</v>
      </c>
      <c r="F149" s="11">
        <v>4244</v>
      </c>
      <c r="G149" s="11">
        <v>12</v>
      </c>
      <c r="H149" s="12">
        <v>42986</v>
      </c>
      <c r="I149" s="13" t="s">
        <v>39</v>
      </c>
    </row>
    <row r="150" spans="1:9" x14ac:dyDescent="0.3">
      <c r="A150" s="9">
        <f>IF(B150&lt;&gt;"",ROWS($B$6:B150),"")</f>
        <v>145</v>
      </c>
      <c r="B150" s="1" t="s">
        <v>335</v>
      </c>
      <c r="C150" s="1" t="s">
        <v>336</v>
      </c>
      <c r="D150" s="10" t="s">
        <v>33</v>
      </c>
      <c r="E150" s="23">
        <v>21132.79</v>
      </c>
      <c r="F150" s="11">
        <v>4181</v>
      </c>
      <c r="G150" s="11">
        <v>12</v>
      </c>
      <c r="H150" s="12">
        <v>42741</v>
      </c>
      <c r="I150" s="13" t="s">
        <v>39</v>
      </c>
    </row>
    <row r="151" spans="1:9" x14ac:dyDescent="0.3">
      <c r="A151" s="9">
        <f>IF(B151&lt;&gt;"",ROWS($B$6:B151),"")</f>
        <v>146</v>
      </c>
      <c r="B151" s="1" t="s">
        <v>337</v>
      </c>
      <c r="C151" s="1" t="s">
        <v>338</v>
      </c>
      <c r="D151" s="10" t="s">
        <v>114</v>
      </c>
      <c r="E151" s="23">
        <v>20574.11</v>
      </c>
      <c r="F151" s="11">
        <v>3771</v>
      </c>
      <c r="G151" s="11">
        <v>10</v>
      </c>
      <c r="H151" s="12">
        <v>42804</v>
      </c>
      <c r="I151" s="13" t="s">
        <v>39</v>
      </c>
    </row>
    <row r="152" spans="1:9" x14ac:dyDescent="0.3">
      <c r="A152" s="9">
        <f>IF(B152&lt;&gt;"",ROWS($B$6:B152),"")</f>
        <v>147</v>
      </c>
      <c r="B152" s="1" t="s">
        <v>339</v>
      </c>
      <c r="C152" s="1" t="s">
        <v>340</v>
      </c>
      <c r="D152" s="10" t="s">
        <v>341</v>
      </c>
      <c r="E152" s="23">
        <v>20520</v>
      </c>
      <c r="F152" s="11">
        <v>4117</v>
      </c>
      <c r="G152" s="11">
        <v>10</v>
      </c>
      <c r="H152" s="12">
        <v>42874</v>
      </c>
      <c r="I152" s="13" t="s">
        <v>183</v>
      </c>
    </row>
    <row r="153" spans="1:9" x14ac:dyDescent="0.3">
      <c r="A153" s="9">
        <f>IF(B153&lt;&gt;"",ROWS($B$6:B153),"")</f>
        <v>148</v>
      </c>
      <c r="B153" s="1" t="s">
        <v>342</v>
      </c>
      <c r="C153" s="1" t="s">
        <v>343</v>
      </c>
      <c r="D153" s="10" t="s">
        <v>114</v>
      </c>
      <c r="E153" s="23">
        <v>19451</v>
      </c>
      <c r="F153" s="11">
        <v>3587</v>
      </c>
      <c r="G153" s="11">
        <v>10</v>
      </c>
      <c r="H153" s="12">
        <v>43003</v>
      </c>
      <c r="I153" s="13" t="s">
        <v>115</v>
      </c>
    </row>
    <row r="154" spans="1:9" x14ac:dyDescent="0.3">
      <c r="A154" s="9">
        <f>IF(B154&lt;&gt;"",ROWS($B$6:B154),"")</f>
        <v>149</v>
      </c>
      <c r="B154" s="1" t="s">
        <v>344</v>
      </c>
      <c r="C154" s="1" t="s">
        <v>345</v>
      </c>
      <c r="D154" s="10" t="s">
        <v>33</v>
      </c>
      <c r="E154" s="23">
        <v>19144.11</v>
      </c>
      <c r="F154" s="11">
        <v>3578</v>
      </c>
      <c r="G154" s="11">
        <v>10</v>
      </c>
      <c r="H154" s="12">
        <v>43042</v>
      </c>
      <c r="I154" s="13" t="s">
        <v>276</v>
      </c>
    </row>
    <row r="155" spans="1:9" x14ac:dyDescent="0.3">
      <c r="A155" s="9">
        <f>IF(B155&lt;&gt;"",ROWS($B$6:B155),"")</f>
        <v>150</v>
      </c>
      <c r="B155" s="1" t="s">
        <v>346</v>
      </c>
      <c r="C155" s="1" t="s">
        <v>347</v>
      </c>
      <c r="D155" s="10" t="s">
        <v>62</v>
      </c>
      <c r="E155" s="23">
        <v>18913</v>
      </c>
      <c r="F155" s="11">
        <v>4067</v>
      </c>
      <c r="G155" s="11">
        <v>10</v>
      </c>
      <c r="H155" s="12">
        <v>42979</v>
      </c>
      <c r="I155" s="13" t="s">
        <v>115</v>
      </c>
    </row>
    <row r="156" spans="1:9" x14ac:dyDescent="0.3">
      <c r="A156" s="9">
        <f>IF(B156&lt;&gt;"",ROWS($B$6:B156),"")</f>
        <v>151</v>
      </c>
      <c r="B156" s="1" t="s">
        <v>348</v>
      </c>
      <c r="C156" s="1" t="s">
        <v>349</v>
      </c>
      <c r="D156" s="10" t="s">
        <v>114</v>
      </c>
      <c r="E156" s="23">
        <v>18894</v>
      </c>
      <c r="F156" s="11">
        <v>3620</v>
      </c>
      <c r="G156" s="11">
        <v>8</v>
      </c>
      <c r="H156" s="12">
        <v>42811</v>
      </c>
      <c r="I156" s="13" t="s">
        <v>115</v>
      </c>
    </row>
    <row r="157" spans="1:9" x14ac:dyDescent="0.3">
      <c r="A157" s="9">
        <f>IF(B157&lt;&gt;"",ROWS($B$6:B157),"")</f>
        <v>152</v>
      </c>
      <c r="B157" s="1" t="s">
        <v>350</v>
      </c>
      <c r="C157" s="1" t="s">
        <v>350</v>
      </c>
      <c r="D157" s="10" t="s">
        <v>62</v>
      </c>
      <c r="E157" s="23">
        <v>18850</v>
      </c>
      <c r="F157" s="11">
        <v>3908</v>
      </c>
      <c r="G157" s="11">
        <v>8</v>
      </c>
      <c r="H157" s="12">
        <v>43021</v>
      </c>
      <c r="I157" s="13" t="s">
        <v>115</v>
      </c>
    </row>
    <row r="158" spans="1:9" x14ac:dyDescent="0.3">
      <c r="A158" s="9">
        <f>IF(B158&lt;&gt;"",ROWS($B$6:B158),"")</f>
        <v>153</v>
      </c>
      <c r="B158" s="1" t="s">
        <v>351</v>
      </c>
      <c r="C158" s="1" t="s">
        <v>352</v>
      </c>
      <c r="D158" s="10" t="s">
        <v>353</v>
      </c>
      <c r="E158" s="23">
        <v>18307</v>
      </c>
      <c r="F158" s="11">
        <v>4620</v>
      </c>
      <c r="G158" s="11">
        <v>10</v>
      </c>
      <c r="H158" s="12">
        <v>42902</v>
      </c>
      <c r="I158" s="13" t="s">
        <v>183</v>
      </c>
    </row>
    <row r="159" spans="1:9" x14ac:dyDescent="0.3">
      <c r="A159" s="9">
        <f>IF(B159&lt;&gt;"",ROWS($B$6:B159),"")</f>
        <v>154</v>
      </c>
      <c r="B159" s="1" t="s">
        <v>354</v>
      </c>
      <c r="C159" s="1" t="s">
        <v>355</v>
      </c>
      <c r="D159" s="10" t="s">
        <v>33</v>
      </c>
      <c r="E159" s="23">
        <v>18111.13</v>
      </c>
      <c r="F159" s="11">
        <v>3743</v>
      </c>
      <c r="G159" s="11">
        <v>14</v>
      </c>
      <c r="H159" s="12">
        <v>43000</v>
      </c>
      <c r="I159" s="13" t="s">
        <v>34</v>
      </c>
    </row>
    <row r="160" spans="1:9" x14ac:dyDescent="0.3">
      <c r="A160" s="9">
        <f>IF(B160&lt;&gt;"",ROWS($B$6:B160),"")</f>
        <v>155</v>
      </c>
      <c r="B160" s="1" t="s">
        <v>356</v>
      </c>
      <c r="C160" s="1" t="s">
        <v>357</v>
      </c>
      <c r="D160" s="10" t="s">
        <v>33</v>
      </c>
      <c r="E160" s="23">
        <v>17944.43</v>
      </c>
      <c r="F160" s="11">
        <v>3898</v>
      </c>
      <c r="G160" s="11">
        <v>12</v>
      </c>
      <c r="H160" s="12">
        <v>42979</v>
      </c>
      <c r="I160" s="13" t="s">
        <v>39</v>
      </c>
    </row>
    <row r="161" spans="1:9" x14ac:dyDescent="0.3">
      <c r="A161" s="9">
        <f>IF(B161&lt;&gt;"",ROWS($B$6:B161),"")</f>
        <v>156</v>
      </c>
      <c r="B161" s="1" t="s">
        <v>358</v>
      </c>
      <c r="C161" s="1" t="s">
        <v>359</v>
      </c>
      <c r="D161" s="10" t="s">
        <v>716</v>
      </c>
      <c r="E161" s="23">
        <v>17770</v>
      </c>
      <c r="F161" s="11">
        <v>4183</v>
      </c>
      <c r="G161" s="11">
        <v>6</v>
      </c>
      <c r="H161" s="12">
        <v>42776</v>
      </c>
      <c r="I161" s="13" t="s">
        <v>360</v>
      </c>
    </row>
    <row r="162" spans="1:9" x14ac:dyDescent="0.3">
      <c r="A162" s="9">
        <f>IF(B162&lt;&gt;"",ROWS($B$6:B162),"")</f>
        <v>157</v>
      </c>
      <c r="B162" s="1" t="s">
        <v>361</v>
      </c>
      <c r="C162" s="1" t="s">
        <v>362</v>
      </c>
      <c r="D162" s="10" t="s">
        <v>33</v>
      </c>
      <c r="E162" s="23">
        <v>17664.98</v>
      </c>
      <c r="F162" s="11">
        <v>3542</v>
      </c>
      <c r="G162" s="11">
        <v>12</v>
      </c>
      <c r="H162" s="12">
        <v>42894</v>
      </c>
      <c r="I162" s="13" t="s">
        <v>39</v>
      </c>
    </row>
    <row r="163" spans="1:9" x14ac:dyDescent="0.3">
      <c r="A163" s="9">
        <f>IF(B163&lt;&gt;"",ROWS($B$6:B163),"")</f>
        <v>158</v>
      </c>
      <c r="B163" s="1" t="s">
        <v>363</v>
      </c>
      <c r="C163" s="1" t="s">
        <v>364</v>
      </c>
      <c r="D163" s="10" t="s">
        <v>33</v>
      </c>
      <c r="E163" s="23">
        <v>17533.7</v>
      </c>
      <c r="F163" s="11">
        <v>3213</v>
      </c>
      <c r="G163" s="11">
        <v>10</v>
      </c>
      <c r="H163" s="12">
        <v>43084</v>
      </c>
      <c r="I163" s="13" t="s">
        <v>115</v>
      </c>
    </row>
    <row r="164" spans="1:9" x14ac:dyDescent="0.3">
      <c r="A164" s="9">
        <f>IF(B164&lt;&gt;"",ROWS($B$6:B164),"")</f>
        <v>159</v>
      </c>
      <c r="B164" s="1" t="s">
        <v>365</v>
      </c>
      <c r="C164" s="1" t="s">
        <v>366</v>
      </c>
      <c r="D164" s="10" t="s">
        <v>33</v>
      </c>
      <c r="E164" s="23">
        <v>17135.3</v>
      </c>
      <c r="F164" s="11">
        <v>3348</v>
      </c>
      <c r="G164" s="11">
        <v>10</v>
      </c>
      <c r="H164" s="12">
        <v>42797</v>
      </c>
      <c r="I164" s="13" t="s">
        <v>39</v>
      </c>
    </row>
    <row r="165" spans="1:9" x14ac:dyDescent="0.3">
      <c r="A165" s="9">
        <f>IF(B165&lt;&gt;"",ROWS($B$6:B165),"")</f>
        <v>160</v>
      </c>
      <c r="B165" s="1" t="s">
        <v>367</v>
      </c>
      <c r="C165" s="1" t="s">
        <v>368</v>
      </c>
      <c r="D165" s="10" t="s">
        <v>33</v>
      </c>
      <c r="E165" s="23">
        <v>16761</v>
      </c>
      <c r="F165" s="11">
        <v>2957</v>
      </c>
      <c r="G165" s="11">
        <v>14</v>
      </c>
      <c r="H165" s="12">
        <v>42972</v>
      </c>
      <c r="I165" s="13" t="s">
        <v>115</v>
      </c>
    </row>
    <row r="166" spans="1:9" x14ac:dyDescent="0.3">
      <c r="A166" s="9">
        <f>IF(B166&lt;&gt;"",ROWS($B$6:B166),"")</f>
        <v>161</v>
      </c>
      <c r="B166" s="1" t="s">
        <v>369</v>
      </c>
      <c r="C166" s="1" t="s">
        <v>370</v>
      </c>
      <c r="D166" s="10" t="s">
        <v>371</v>
      </c>
      <c r="E166" s="23">
        <v>16307.23</v>
      </c>
      <c r="F166" s="11">
        <v>4455</v>
      </c>
      <c r="G166" s="11">
        <v>5</v>
      </c>
      <c r="H166" s="12">
        <v>42853</v>
      </c>
      <c r="I166" s="13" t="s">
        <v>372</v>
      </c>
    </row>
    <row r="167" spans="1:9" x14ac:dyDescent="0.3">
      <c r="A167" s="9">
        <f>IF(B167&lt;&gt;"",ROWS($B$6:B167),"")</f>
        <v>162</v>
      </c>
      <c r="B167" s="1" t="s">
        <v>373</v>
      </c>
      <c r="C167" s="1" t="s">
        <v>374</v>
      </c>
      <c r="D167" s="10" t="s">
        <v>114</v>
      </c>
      <c r="E167" s="23">
        <v>15248</v>
      </c>
      <c r="F167" s="11">
        <v>3462</v>
      </c>
      <c r="G167" s="11">
        <v>12</v>
      </c>
      <c r="H167" s="12">
        <v>43098</v>
      </c>
      <c r="I167" s="13" t="s">
        <v>115</v>
      </c>
    </row>
    <row r="168" spans="1:9" x14ac:dyDescent="0.3">
      <c r="A168" s="9">
        <f>IF(B168&lt;&gt;"",ROWS($B$6:B168),"")</f>
        <v>163</v>
      </c>
      <c r="B168" s="1" t="s">
        <v>375</v>
      </c>
      <c r="C168" s="1" t="s">
        <v>376</v>
      </c>
      <c r="D168" s="10" t="s">
        <v>62</v>
      </c>
      <c r="E168" s="23">
        <v>14808.98</v>
      </c>
      <c r="F168" s="11">
        <v>3281</v>
      </c>
      <c r="G168" s="11">
        <v>8</v>
      </c>
      <c r="H168" s="12">
        <v>43056</v>
      </c>
      <c r="I168" s="13" t="s">
        <v>360</v>
      </c>
    </row>
    <row r="169" spans="1:9" x14ac:dyDescent="0.3">
      <c r="A169" s="9">
        <f>IF(B169&lt;&gt;"",ROWS($B$6:B169),"")</f>
        <v>164</v>
      </c>
      <c r="B169" s="1" t="s">
        <v>377</v>
      </c>
      <c r="C169" s="1" t="s">
        <v>378</v>
      </c>
      <c r="D169" s="10" t="s">
        <v>114</v>
      </c>
      <c r="E169" s="23">
        <v>14373</v>
      </c>
      <c r="F169" s="11">
        <v>2800</v>
      </c>
      <c r="G169" s="11">
        <v>10</v>
      </c>
      <c r="H169" s="12">
        <v>43007</v>
      </c>
      <c r="I169" s="13" t="s">
        <v>115</v>
      </c>
    </row>
    <row r="170" spans="1:9" x14ac:dyDescent="0.3">
      <c r="A170" s="9">
        <f>IF(B170&lt;&gt;"",ROWS($B$6:B170),"")</f>
        <v>165</v>
      </c>
      <c r="B170" s="1" t="s">
        <v>379</v>
      </c>
      <c r="C170" s="1" t="s">
        <v>380</v>
      </c>
      <c r="D170" s="10" t="s">
        <v>114</v>
      </c>
      <c r="E170" s="23">
        <v>13825</v>
      </c>
      <c r="F170" s="11">
        <v>2621</v>
      </c>
      <c r="G170" s="11">
        <v>8</v>
      </c>
      <c r="H170" s="12">
        <v>43056</v>
      </c>
      <c r="I170" s="13" t="s">
        <v>115</v>
      </c>
    </row>
    <row r="171" spans="1:9" x14ac:dyDescent="0.3">
      <c r="A171" s="9">
        <f>IF(B171&lt;&gt;"",ROWS($B$6:B171),"")</f>
        <v>166</v>
      </c>
      <c r="B171" s="1" t="s">
        <v>381</v>
      </c>
      <c r="C171" s="1" t="s">
        <v>382</v>
      </c>
      <c r="D171" s="10" t="s">
        <v>708</v>
      </c>
      <c r="E171" s="23">
        <v>13699.13</v>
      </c>
      <c r="F171" s="11">
        <v>2643</v>
      </c>
      <c r="G171" s="11">
        <v>10</v>
      </c>
      <c r="H171" s="12">
        <v>43070</v>
      </c>
      <c r="I171" s="13" t="s">
        <v>383</v>
      </c>
    </row>
    <row r="172" spans="1:9" x14ac:dyDescent="0.3">
      <c r="A172" s="9">
        <f>IF(B172&lt;&gt;"",ROWS($B$6:B172),"")</f>
        <v>167</v>
      </c>
      <c r="B172" s="1" t="s">
        <v>384</v>
      </c>
      <c r="C172" s="1" t="s">
        <v>385</v>
      </c>
      <c r="D172" s="10" t="s">
        <v>33</v>
      </c>
      <c r="E172" s="23">
        <v>13266.16</v>
      </c>
      <c r="F172" s="11">
        <v>2645</v>
      </c>
      <c r="G172" s="11">
        <v>10</v>
      </c>
      <c r="H172" s="12">
        <v>43049</v>
      </c>
      <c r="I172" s="13" t="s">
        <v>39</v>
      </c>
    </row>
    <row r="173" spans="1:9" x14ac:dyDescent="0.3">
      <c r="A173" s="9">
        <f>IF(B173&lt;&gt;"",ROWS($B$6:B173),"")</f>
        <v>168</v>
      </c>
      <c r="B173" s="1" t="s">
        <v>386</v>
      </c>
      <c r="C173" s="1" t="s">
        <v>387</v>
      </c>
      <c r="D173" s="10" t="s">
        <v>62</v>
      </c>
      <c r="E173" s="23">
        <v>12568</v>
      </c>
      <c r="F173" s="11">
        <v>2727</v>
      </c>
      <c r="G173" s="11">
        <v>10</v>
      </c>
      <c r="H173" s="12">
        <v>42888</v>
      </c>
      <c r="I173" s="13" t="s">
        <v>183</v>
      </c>
    </row>
    <row r="174" spans="1:9" x14ac:dyDescent="0.3">
      <c r="A174" s="9">
        <f>IF(B174&lt;&gt;"",ROWS($B$6:B174),"")</f>
        <v>169</v>
      </c>
      <c r="B174" s="1" t="s">
        <v>388</v>
      </c>
      <c r="C174" s="1" t="s">
        <v>389</v>
      </c>
      <c r="D174" s="10" t="s">
        <v>33</v>
      </c>
      <c r="E174" s="23">
        <v>12263.86</v>
      </c>
      <c r="F174" s="11">
        <v>2502</v>
      </c>
      <c r="G174" s="11">
        <v>10</v>
      </c>
      <c r="H174" s="12">
        <v>42975</v>
      </c>
      <c r="I174" s="13" t="s">
        <v>39</v>
      </c>
    </row>
    <row r="175" spans="1:9" x14ac:dyDescent="0.3">
      <c r="A175" s="9">
        <f>IF(B175&lt;&gt;"",ROWS($B$6:B175),"")</f>
        <v>170</v>
      </c>
      <c r="B175" s="1" t="s">
        <v>390</v>
      </c>
      <c r="C175" s="1" t="s">
        <v>391</v>
      </c>
      <c r="D175" s="10" t="s">
        <v>33</v>
      </c>
      <c r="E175" s="23">
        <v>12240.6</v>
      </c>
      <c r="F175" s="11">
        <v>2526</v>
      </c>
      <c r="G175" s="11">
        <v>14</v>
      </c>
      <c r="H175" s="12">
        <v>42825</v>
      </c>
      <c r="I175" s="13" t="s">
        <v>39</v>
      </c>
    </row>
    <row r="176" spans="1:9" x14ac:dyDescent="0.3">
      <c r="A176" s="9">
        <f>IF(B176&lt;&gt;"",ROWS($B$6:B176),"")</f>
        <v>171</v>
      </c>
      <c r="B176" s="1" t="s">
        <v>392</v>
      </c>
      <c r="C176" s="1" t="s">
        <v>393</v>
      </c>
      <c r="D176" s="10" t="s">
        <v>33</v>
      </c>
      <c r="E176" s="23">
        <v>12102.36</v>
      </c>
      <c r="F176" s="11">
        <v>2643</v>
      </c>
      <c r="G176" s="11">
        <v>5</v>
      </c>
      <c r="H176" s="12">
        <v>42996</v>
      </c>
      <c r="I176" s="13" t="s">
        <v>360</v>
      </c>
    </row>
    <row r="177" spans="1:9" x14ac:dyDescent="0.3">
      <c r="A177" s="9">
        <f>IF(B177&lt;&gt;"",ROWS($B$6:B177),"")</f>
        <v>172</v>
      </c>
      <c r="B177" s="1" t="s">
        <v>394</v>
      </c>
      <c r="C177" s="1" t="s">
        <v>395</v>
      </c>
      <c r="D177" s="10" t="s">
        <v>62</v>
      </c>
      <c r="E177" s="23">
        <v>11348.78</v>
      </c>
      <c r="F177" s="11">
        <v>2470</v>
      </c>
      <c r="G177" s="11">
        <v>10</v>
      </c>
      <c r="H177" s="12">
        <v>42902</v>
      </c>
      <c r="I177" s="13" t="s">
        <v>39</v>
      </c>
    </row>
    <row r="178" spans="1:9" x14ac:dyDescent="0.3">
      <c r="A178" s="9">
        <f>IF(B178&lt;&gt;"",ROWS($B$6:B178),"")</f>
        <v>173</v>
      </c>
      <c r="B178" s="1" t="s">
        <v>396</v>
      </c>
      <c r="C178" s="1" t="s">
        <v>397</v>
      </c>
      <c r="D178" s="10" t="s">
        <v>398</v>
      </c>
      <c r="E178" s="23">
        <v>10977.58</v>
      </c>
      <c r="F178" s="11">
        <v>2264</v>
      </c>
      <c r="G178" s="11">
        <v>11</v>
      </c>
      <c r="H178" s="12">
        <v>42972</v>
      </c>
      <c r="I178" s="13" t="s">
        <v>137</v>
      </c>
    </row>
    <row r="179" spans="1:9" x14ac:dyDescent="0.3">
      <c r="A179" s="9">
        <f>IF(B179&lt;&gt;"",ROWS($B$6:B179),"")</f>
        <v>174</v>
      </c>
      <c r="B179" s="1" t="s">
        <v>399</v>
      </c>
      <c r="C179" s="1" t="s">
        <v>400</v>
      </c>
      <c r="D179" s="10" t="s">
        <v>398</v>
      </c>
      <c r="E179" s="23">
        <v>10730.54</v>
      </c>
      <c r="F179" s="11">
        <v>2133</v>
      </c>
      <c r="G179" s="11">
        <v>14</v>
      </c>
      <c r="H179" s="12">
        <v>43070</v>
      </c>
      <c r="I179" s="13" t="s">
        <v>137</v>
      </c>
    </row>
    <row r="180" spans="1:9" x14ac:dyDescent="0.3">
      <c r="A180" s="9">
        <f>IF(B180&lt;&gt;"",ROWS($B$6:B180),"")</f>
        <v>175</v>
      </c>
      <c r="B180" s="1" t="s">
        <v>401</v>
      </c>
      <c r="C180" s="1" t="s">
        <v>402</v>
      </c>
      <c r="D180" s="10" t="s">
        <v>62</v>
      </c>
      <c r="E180" s="23">
        <v>10557</v>
      </c>
      <c r="F180" s="11">
        <v>2248</v>
      </c>
      <c r="G180" s="11">
        <v>10</v>
      </c>
      <c r="H180" s="12">
        <v>42986</v>
      </c>
      <c r="I180" s="13" t="s">
        <v>183</v>
      </c>
    </row>
    <row r="181" spans="1:9" x14ac:dyDescent="0.3">
      <c r="A181" s="9">
        <f>IF(B181&lt;&gt;"",ROWS($B$6:B181),"")</f>
        <v>176</v>
      </c>
      <c r="B181" s="1" t="s">
        <v>403</v>
      </c>
      <c r="C181" s="1" t="s">
        <v>404</v>
      </c>
      <c r="D181" s="10" t="s">
        <v>398</v>
      </c>
      <c r="E181" s="23">
        <v>9849.14</v>
      </c>
      <c r="F181" s="11">
        <v>2172</v>
      </c>
      <c r="G181" s="11">
        <v>18</v>
      </c>
      <c r="H181" s="12">
        <v>42853</v>
      </c>
      <c r="I181" s="13" t="s">
        <v>170</v>
      </c>
    </row>
    <row r="182" spans="1:9" x14ac:dyDescent="0.3">
      <c r="A182" s="9">
        <f>IF(B182&lt;&gt;"",ROWS($B$6:B182),"")</f>
        <v>177</v>
      </c>
      <c r="B182" s="1" t="s">
        <v>405</v>
      </c>
      <c r="C182" s="1" t="s">
        <v>406</v>
      </c>
      <c r="D182" s="10" t="s">
        <v>62</v>
      </c>
      <c r="E182" s="23">
        <v>9785</v>
      </c>
      <c r="F182" s="11">
        <v>2593</v>
      </c>
      <c r="G182" s="11">
        <v>4</v>
      </c>
      <c r="H182" s="12">
        <v>43035</v>
      </c>
      <c r="I182" s="13" t="s">
        <v>360</v>
      </c>
    </row>
    <row r="183" spans="1:9" x14ac:dyDescent="0.3">
      <c r="A183" s="9">
        <f>IF(B183&lt;&gt;"",ROWS($B$6:B183),"")</f>
        <v>178</v>
      </c>
      <c r="B183" s="1" t="s">
        <v>407</v>
      </c>
      <c r="C183" s="1" t="s">
        <v>408</v>
      </c>
      <c r="D183" s="10" t="s">
        <v>33</v>
      </c>
      <c r="E183" s="23">
        <v>9778.2700000000186</v>
      </c>
      <c r="F183" s="11">
        <v>1896</v>
      </c>
      <c r="G183" s="11">
        <v>8</v>
      </c>
      <c r="H183" s="12">
        <v>42713</v>
      </c>
      <c r="I183" s="13" t="s">
        <v>39</v>
      </c>
    </row>
    <row r="184" spans="1:9" x14ac:dyDescent="0.3">
      <c r="A184" s="9">
        <f>IF(B184&lt;&gt;"",ROWS($B$6:B184),"")</f>
        <v>179</v>
      </c>
      <c r="B184" s="1" t="s">
        <v>409</v>
      </c>
      <c r="C184" s="1" t="s">
        <v>410</v>
      </c>
      <c r="D184" s="10" t="s">
        <v>411</v>
      </c>
      <c r="E184" s="23">
        <v>9631</v>
      </c>
      <c r="F184" s="11">
        <v>2193</v>
      </c>
      <c r="G184" s="11">
        <v>5</v>
      </c>
      <c r="H184" s="12">
        <v>42832</v>
      </c>
      <c r="I184" s="13" t="s">
        <v>74</v>
      </c>
    </row>
    <row r="185" spans="1:9" x14ac:dyDescent="0.3">
      <c r="A185" s="9">
        <f>IF(B185&lt;&gt;"",ROWS($B$6:B185),"")</f>
        <v>180</v>
      </c>
      <c r="B185" s="1" t="s">
        <v>412</v>
      </c>
      <c r="C185" s="1" t="s">
        <v>413</v>
      </c>
      <c r="D185" s="10" t="s">
        <v>33</v>
      </c>
      <c r="E185" s="23">
        <v>9221.41</v>
      </c>
      <c r="F185" s="11">
        <v>1874</v>
      </c>
      <c r="G185" s="11">
        <v>8</v>
      </c>
      <c r="H185" s="12">
        <v>42678</v>
      </c>
      <c r="I185" s="13" t="s">
        <v>39</v>
      </c>
    </row>
    <row r="186" spans="1:9" x14ac:dyDescent="0.3">
      <c r="A186" s="9">
        <f>IF(B186&lt;&gt;"",ROWS($B$6:B186),"")</f>
        <v>181</v>
      </c>
      <c r="B186" s="1" t="s">
        <v>414</v>
      </c>
      <c r="C186" s="1" t="s">
        <v>415</v>
      </c>
      <c r="D186" s="10" t="s">
        <v>33</v>
      </c>
      <c r="E186" s="23">
        <v>9184.66</v>
      </c>
      <c r="F186" s="11">
        <v>1979</v>
      </c>
      <c r="G186" s="11">
        <v>13</v>
      </c>
      <c r="H186" s="12">
        <v>42860</v>
      </c>
      <c r="I186" s="13" t="s">
        <v>39</v>
      </c>
    </row>
    <row r="187" spans="1:9" x14ac:dyDescent="0.3">
      <c r="A187" s="9">
        <f>IF(B187&lt;&gt;"",ROWS($B$6:B187),"")</f>
        <v>182</v>
      </c>
      <c r="B187" s="1" t="s">
        <v>416</v>
      </c>
      <c r="C187" s="1" t="s">
        <v>417</v>
      </c>
      <c r="D187" s="10" t="s">
        <v>717</v>
      </c>
      <c r="E187" s="23">
        <v>9169.1299999999992</v>
      </c>
      <c r="F187" s="11">
        <v>2307</v>
      </c>
      <c r="G187" s="11">
        <v>8</v>
      </c>
      <c r="H187" s="12">
        <v>42769</v>
      </c>
      <c r="I187" s="13" t="s">
        <v>418</v>
      </c>
    </row>
    <row r="188" spans="1:9" x14ac:dyDescent="0.3">
      <c r="A188" s="9">
        <f>IF(B188&lt;&gt;"",ROWS($B$6:B188),"")</f>
        <v>183</v>
      </c>
      <c r="B188" s="1" t="s">
        <v>419</v>
      </c>
      <c r="C188" s="1" t="s">
        <v>420</v>
      </c>
      <c r="D188" s="10" t="s">
        <v>33</v>
      </c>
      <c r="E188" s="23">
        <v>8823.0300000000007</v>
      </c>
      <c r="F188" s="11">
        <v>1607</v>
      </c>
      <c r="G188" s="11">
        <v>12</v>
      </c>
      <c r="H188" s="12">
        <v>43042</v>
      </c>
      <c r="I188" s="13" t="s">
        <v>137</v>
      </c>
    </row>
    <row r="189" spans="1:9" x14ac:dyDescent="0.3">
      <c r="A189" s="9">
        <f>IF(B189&lt;&gt;"",ROWS($B$6:B189),"")</f>
        <v>184</v>
      </c>
      <c r="B189" s="1" t="s">
        <v>421</v>
      </c>
      <c r="C189" s="1" t="s">
        <v>421</v>
      </c>
      <c r="D189" s="10" t="s">
        <v>62</v>
      </c>
      <c r="E189" s="23">
        <v>8509.7999999999993</v>
      </c>
      <c r="F189" s="11">
        <v>2025</v>
      </c>
      <c r="G189" s="11">
        <v>3</v>
      </c>
      <c r="H189" s="12">
        <v>42951</v>
      </c>
      <c r="I189" s="13" t="s">
        <v>360</v>
      </c>
    </row>
    <row r="190" spans="1:9" x14ac:dyDescent="0.3">
      <c r="A190" s="9">
        <f>IF(B190&lt;&gt;"",ROWS($B$6:B190),"")</f>
        <v>185</v>
      </c>
      <c r="B190" s="1" t="s">
        <v>422</v>
      </c>
      <c r="C190" s="1" t="s">
        <v>423</v>
      </c>
      <c r="D190" s="10" t="s">
        <v>62</v>
      </c>
      <c r="E190" s="23">
        <v>8364.5</v>
      </c>
      <c r="F190" s="11">
        <v>2245</v>
      </c>
      <c r="G190" s="11">
        <v>11</v>
      </c>
      <c r="H190" s="12">
        <v>43014</v>
      </c>
      <c r="I190" s="13" t="s">
        <v>424</v>
      </c>
    </row>
    <row r="191" spans="1:9" x14ac:dyDescent="0.3">
      <c r="A191" s="9">
        <f>IF(B191&lt;&gt;"",ROWS($B$6:B191),"")</f>
        <v>186</v>
      </c>
      <c r="B191" s="1" t="s">
        <v>425</v>
      </c>
      <c r="C191" s="1" t="s">
        <v>426</v>
      </c>
      <c r="D191" s="10" t="s">
        <v>341</v>
      </c>
      <c r="E191" s="23">
        <v>7675</v>
      </c>
      <c r="F191" s="11">
        <v>1678</v>
      </c>
      <c r="G191" s="11">
        <v>10</v>
      </c>
      <c r="H191" s="12">
        <v>42979</v>
      </c>
      <c r="I191" s="13" t="s">
        <v>115</v>
      </c>
    </row>
    <row r="192" spans="1:9" x14ac:dyDescent="0.3">
      <c r="A192" s="9">
        <f>IF(B192&lt;&gt;"",ROWS($B$6:B192),"")</f>
        <v>187</v>
      </c>
      <c r="B192" s="1" t="s">
        <v>427</v>
      </c>
      <c r="C192" s="1" t="s">
        <v>428</v>
      </c>
      <c r="D192" s="10" t="s">
        <v>429</v>
      </c>
      <c r="E192" s="23">
        <v>7537</v>
      </c>
      <c r="F192" s="11">
        <v>1998</v>
      </c>
      <c r="G192" s="11">
        <v>9</v>
      </c>
      <c r="H192" s="12">
        <v>43084</v>
      </c>
      <c r="I192" s="13" t="s">
        <v>360</v>
      </c>
    </row>
    <row r="193" spans="1:9" x14ac:dyDescent="0.3">
      <c r="A193" s="9">
        <f>IF(B193&lt;&gt;"",ROWS($B$6:B193),"")</f>
        <v>188</v>
      </c>
      <c r="B193" s="1" t="s">
        <v>430</v>
      </c>
      <c r="C193" s="1" t="s">
        <v>431</v>
      </c>
      <c r="D193" s="10" t="s">
        <v>33</v>
      </c>
      <c r="E193" s="23">
        <v>7496.49</v>
      </c>
      <c r="F193" s="11">
        <v>1641</v>
      </c>
      <c r="G193" s="11">
        <v>14</v>
      </c>
      <c r="H193" s="12">
        <v>42832</v>
      </c>
      <c r="I193" s="13" t="s">
        <v>137</v>
      </c>
    </row>
    <row r="194" spans="1:9" x14ac:dyDescent="0.3">
      <c r="A194" s="9">
        <f>IF(B194&lt;&gt;"",ROWS($B$6:B194),"")</f>
        <v>189</v>
      </c>
      <c r="B194" s="1" t="s">
        <v>432</v>
      </c>
      <c r="C194" s="1" t="s">
        <v>433</v>
      </c>
      <c r="D194" s="10" t="s">
        <v>243</v>
      </c>
      <c r="E194" s="23">
        <v>7403</v>
      </c>
      <c r="F194" s="11">
        <v>3400</v>
      </c>
      <c r="G194" s="11">
        <v>1</v>
      </c>
      <c r="H194" s="12">
        <v>42654</v>
      </c>
      <c r="I194" s="13" t="s">
        <v>434</v>
      </c>
    </row>
    <row r="195" spans="1:9" x14ac:dyDescent="0.3">
      <c r="A195" s="9">
        <f>IF(B195&lt;&gt;"",ROWS($B$6:B195),"")</f>
        <v>190</v>
      </c>
      <c r="B195" s="1" t="s">
        <v>435</v>
      </c>
      <c r="C195" s="1" t="s">
        <v>436</v>
      </c>
      <c r="D195" s="10" t="s">
        <v>33</v>
      </c>
      <c r="E195" s="23">
        <v>7290.98</v>
      </c>
      <c r="F195" s="11">
        <v>1404</v>
      </c>
      <c r="G195" s="11">
        <v>10</v>
      </c>
      <c r="H195" s="12">
        <v>43028</v>
      </c>
      <c r="I195" s="13" t="s">
        <v>39</v>
      </c>
    </row>
    <row r="196" spans="1:9" x14ac:dyDescent="0.3">
      <c r="A196" s="9">
        <f>IF(B196&lt;&gt;"",ROWS($B$6:B196),"")</f>
        <v>191</v>
      </c>
      <c r="B196" s="1" t="s">
        <v>437</v>
      </c>
      <c r="C196" s="1" t="s">
        <v>437</v>
      </c>
      <c r="D196" s="10" t="s">
        <v>709</v>
      </c>
      <c r="E196" s="23">
        <v>7142.09</v>
      </c>
      <c r="F196" s="11">
        <v>2187</v>
      </c>
      <c r="G196" s="11">
        <v>8</v>
      </c>
      <c r="H196" s="12">
        <v>42985</v>
      </c>
      <c r="I196" s="13" t="s">
        <v>196</v>
      </c>
    </row>
    <row r="197" spans="1:9" x14ac:dyDescent="0.3">
      <c r="A197" s="9">
        <f>IF(B197&lt;&gt;"",ROWS($B$6:B197),"")</f>
        <v>192</v>
      </c>
      <c r="B197" s="1" t="s">
        <v>438</v>
      </c>
      <c r="C197" s="1" t="s">
        <v>439</v>
      </c>
      <c r="D197" s="10" t="s">
        <v>33</v>
      </c>
      <c r="E197" s="23">
        <v>7135.61</v>
      </c>
      <c r="F197" s="11">
        <v>1415</v>
      </c>
      <c r="G197" s="11">
        <v>5</v>
      </c>
      <c r="H197" s="12">
        <v>42692</v>
      </c>
      <c r="I197" s="13" t="s">
        <v>57</v>
      </c>
    </row>
    <row r="198" spans="1:9" x14ac:dyDescent="0.3">
      <c r="A198" s="9">
        <f>IF(B198&lt;&gt;"",ROWS($B$6:B198),"")</f>
        <v>193</v>
      </c>
      <c r="B198" s="1" t="s">
        <v>440</v>
      </c>
      <c r="C198" s="1" t="s">
        <v>441</v>
      </c>
      <c r="D198" s="10" t="s">
        <v>442</v>
      </c>
      <c r="E198" s="23">
        <v>7127.76</v>
      </c>
      <c r="F198" s="11">
        <v>1686</v>
      </c>
      <c r="G198" s="11">
        <v>6</v>
      </c>
      <c r="H198" s="12">
        <v>42979</v>
      </c>
      <c r="I198" s="13" t="s">
        <v>424</v>
      </c>
    </row>
    <row r="199" spans="1:9" x14ac:dyDescent="0.3">
      <c r="A199" s="9">
        <f>IF(B199&lt;&gt;"",ROWS($B$6:B199),"")</f>
        <v>194</v>
      </c>
      <c r="B199" s="1" t="s">
        <v>443</v>
      </c>
      <c r="C199" s="1" t="s">
        <v>444</v>
      </c>
      <c r="D199" s="10" t="s">
        <v>62</v>
      </c>
      <c r="E199" s="23">
        <v>6665</v>
      </c>
      <c r="F199" s="11">
        <v>1663</v>
      </c>
      <c r="G199" s="11">
        <v>6</v>
      </c>
      <c r="H199" s="12">
        <v>42832</v>
      </c>
      <c r="I199" s="13" t="s">
        <v>74</v>
      </c>
    </row>
    <row r="200" spans="1:9" x14ac:dyDescent="0.3">
      <c r="A200" s="9">
        <f>IF(B200&lt;&gt;"",ROWS($B$6:B200),"")</f>
        <v>195</v>
      </c>
      <c r="B200" s="1" t="s">
        <v>445</v>
      </c>
      <c r="C200" s="1" t="s">
        <v>446</v>
      </c>
      <c r="D200" s="10" t="s">
        <v>33</v>
      </c>
      <c r="E200" s="23">
        <v>6335.5199999999995</v>
      </c>
      <c r="F200" s="11">
        <v>1468</v>
      </c>
      <c r="G200" s="11">
        <v>10</v>
      </c>
      <c r="H200" s="12">
        <v>42790</v>
      </c>
      <c r="I200" s="13" t="s">
        <v>137</v>
      </c>
    </row>
    <row r="201" spans="1:9" x14ac:dyDescent="0.3">
      <c r="A201" s="9">
        <f>IF(B201&lt;&gt;"",ROWS($B$6:B201),"")</f>
        <v>196</v>
      </c>
      <c r="B201" s="1" t="s">
        <v>447</v>
      </c>
      <c r="C201" s="1" t="s">
        <v>448</v>
      </c>
      <c r="D201" s="10" t="s">
        <v>62</v>
      </c>
      <c r="E201" s="23">
        <v>6028.4000000000005</v>
      </c>
      <c r="F201" s="11">
        <v>1409</v>
      </c>
      <c r="G201" s="11">
        <v>7</v>
      </c>
      <c r="H201" s="12">
        <v>42888</v>
      </c>
      <c r="I201" s="13" t="s">
        <v>424</v>
      </c>
    </row>
    <row r="202" spans="1:9" x14ac:dyDescent="0.3">
      <c r="A202" s="9">
        <f>IF(B202&lt;&gt;"",ROWS($B$6:B202),"")</f>
        <v>197</v>
      </c>
      <c r="B202" s="1" t="s">
        <v>449</v>
      </c>
      <c r="C202" s="1" t="s">
        <v>450</v>
      </c>
      <c r="D202" s="10" t="s">
        <v>705</v>
      </c>
      <c r="E202" s="23">
        <v>6008.3</v>
      </c>
      <c r="F202" s="11">
        <v>1552</v>
      </c>
      <c r="G202" s="11">
        <v>6</v>
      </c>
      <c r="H202" s="12">
        <v>42958</v>
      </c>
      <c r="I202" s="13" t="s">
        <v>424</v>
      </c>
    </row>
    <row r="203" spans="1:9" x14ac:dyDescent="0.3">
      <c r="A203" s="9">
        <f>IF(B203&lt;&gt;"",ROWS($B$6:B203),"")</f>
        <v>198</v>
      </c>
      <c r="B203" s="1" t="s">
        <v>451</v>
      </c>
      <c r="C203" s="1" t="s">
        <v>452</v>
      </c>
      <c r="D203" s="10" t="s">
        <v>453</v>
      </c>
      <c r="E203" s="23">
        <v>5876.04</v>
      </c>
      <c r="F203" s="11">
        <v>1410</v>
      </c>
      <c r="G203" s="11">
        <v>1</v>
      </c>
      <c r="H203" s="12">
        <v>42748</v>
      </c>
      <c r="I203" s="13" t="s">
        <v>281</v>
      </c>
    </row>
    <row r="204" spans="1:9" x14ac:dyDescent="0.3">
      <c r="A204" s="9">
        <f>IF(B204&lt;&gt;"",ROWS($B$6:B204),"")</f>
        <v>199</v>
      </c>
      <c r="B204" s="1" t="s">
        <v>454</v>
      </c>
      <c r="C204" s="1" t="s">
        <v>455</v>
      </c>
      <c r="D204" s="10" t="s">
        <v>456</v>
      </c>
      <c r="E204" s="23">
        <v>5664.42</v>
      </c>
      <c r="F204" s="11">
        <v>1054</v>
      </c>
      <c r="G204" s="11">
        <v>9</v>
      </c>
      <c r="H204" s="12">
        <v>43077</v>
      </c>
      <c r="I204" s="13" t="s">
        <v>137</v>
      </c>
    </row>
    <row r="205" spans="1:9" x14ac:dyDescent="0.3">
      <c r="A205" s="9">
        <f>IF(B205&lt;&gt;"",ROWS($B$6:B205),"")</f>
        <v>200</v>
      </c>
      <c r="B205" s="1" t="s">
        <v>457</v>
      </c>
      <c r="C205" s="1" t="s">
        <v>458</v>
      </c>
      <c r="D205" s="10" t="s">
        <v>459</v>
      </c>
      <c r="E205" s="23">
        <v>5506</v>
      </c>
      <c r="F205" s="11">
        <v>1314</v>
      </c>
      <c r="G205" s="11">
        <v>4</v>
      </c>
      <c r="H205" s="12">
        <v>42832</v>
      </c>
      <c r="I205" s="13" t="s">
        <v>74</v>
      </c>
    </row>
    <row r="206" spans="1:9" x14ac:dyDescent="0.3">
      <c r="A206" s="9">
        <f>IF(B206&lt;&gt;"",ROWS($B$6:B206),"")</f>
        <v>201</v>
      </c>
      <c r="B206" s="1" t="s">
        <v>460</v>
      </c>
      <c r="C206" s="1" t="s">
        <v>461</v>
      </c>
      <c r="D206" s="10" t="s">
        <v>462</v>
      </c>
      <c r="E206" s="23">
        <v>5470</v>
      </c>
      <c r="F206" s="11">
        <v>1309</v>
      </c>
      <c r="G206" s="11">
        <v>4</v>
      </c>
      <c r="H206" s="12">
        <v>42832</v>
      </c>
      <c r="I206" s="13" t="s">
        <v>74</v>
      </c>
    </row>
    <row r="207" spans="1:9" x14ac:dyDescent="0.3">
      <c r="A207" s="9">
        <f>IF(B207&lt;&gt;"",ROWS($B$6:B207),"")</f>
        <v>202</v>
      </c>
      <c r="B207" s="1" t="s">
        <v>463</v>
      </c>
      <c r="C207" s="1" t="s">
        <v>464</v>
      </c>
      <c r="D207" s="10" t="s">
        <v>33</v>
      </c>
      <c r="E207" s="23">
        <v>5415.3099999999995</v>
      </c>
      <c r="F207" s="11">
        <v>1199</v>
      </c>
      <c r="G207" s="11">
        <v>18</v>
      </c>
      <c r="H207" s="12">
        <v>42881</v>
      </c>
      <c r="I207" s="13" t="s">
        <v>137</v>
      </c>
    </row>
    <row r="208" spans="1:9" x14ac:dyDescent="0.3">
      <c r="A208" s="9">
        <f>IF(B208&lt;&gt;"",ROWS($B$6:B208),"")</f>
        <v>203</v>
      </c>
      <c r="B208" s="1" t="s">
        <v>465</v>
      </c>
      <c r="C208" s="1" t="s">
        <v>466</v>
      </c>
      <c r="D208" s="10" t="s">
        <v>114</v>
      </c>
      <c r="E208" s="23">
        <v>5412</v>
      </c>
      <c r="F208" s="11">
        <v>991</v>
      </c>
      <c r="G208" s="11">
        <v>3</v>
      </c>
      <c r="H208" s="12">
        <v>43084</v>
      </c>
      <c r="I208" s="13" t="s">
        <v>183</v>
      </c>
    </row>
    <row r="209" spans="1:9" x14ac:dyDescent="0.3">
      <c r="A209" s="9">
        <f>IF(B209&lt;&gt;"",ROWS($B$6:B209),"")</f>
        <v>204</v>
      </c>
      <c r="B209" s="1" t="s">
        <v>467</v>
      </c>
      <c r="C209" s="1" t="s">
        <v>468</v>
      </c>
      <c r="D209" s="10" t="s">
        <v>469</v>
      </c>
      <c r="E209" s="23">
        <v>5269.1</v>
      </c>
      <c r="F209" s="11">
        <v>1555</v>
      </c>
      <c r="G209" s="11">
        <v>4</v>
      </c>
      <c r="H209" s="12">
        <v>42832</v>
      </c>
      <c r="I209" s="13" t="s">
        <v>360</v>
      </c>
    </row>
    <row r="210" spans="1:9" x14ac:dyDescent="0.3">
      <c r="A210" s="9">
        <f>IF(B210&lt;&gt;"",ROWS($B$6:B210),"")</f>
        <v>205</v>
      </c>
      <c r="B210" s="1" t="s">
        <v>470</v>
      </c>
      <c r="C210" s="1" t="s">
        <v>471</v>
      </c>
      <c r="D210" s="10" t="s">
        <v>472</v>
      </c>
      <c r="E210" s="23">
        <v>5195</v>
      </c>
      <c r="F210" s="11">
        <v>1213</v>
      </c>
      <c r="G210" s="11">
        <v>5</v>
      </c>
      <c r="H210" s="12">
        <v>42741</v>
      </c>
      <c r="I210" s="13" t="s">
        <v>360</v>
      </c>
    </row>
    <row r="211" spans="1:9" x14ac:dyDescent="0.3">
      <c r="A211" s="9">
        <f>IF(B211&lt;&gt;"",ROWS($B$6:B211),"")</f>
        <v>206</v>
      </c>
      <c r="B211" s="1" t="s">
        <v>473</v>
      </c>
      <c r="C211" s="1" t="s">
        <v>474</v>
      </c>
      <c r="D211" s="10" t="s">
        <v>475</v>
      </c>
      <c r="E211" s="23">
        <v>5115</v>
      </c>
      <c r="F211" s="11">
        <v>1305</v>
      </c>
      <c r="G211" s="11">
        <v>4</v>
      </c>
      <c r="H211" s="12">
        <v>42804</v>
      </c>
      <c r="I211" s="13" t="s">
        <v>360</v>
      </c>
    </row>
    <row r="212" spans="1:9" x14ac:dyDescent="0.3">
      <c r="A212" s="9">
        <f>IF(B212&lt;&gt;"",ROWS($B$6:B212),"")</f>
        <v>207</v>
      </c>
      <c r="B212" s="1" t="s">
        <v>476</v>
      </c>
      <c r="C212" s="1" t="s">
        <v>477</v>
      </c>
      <c r="D212" s="10" t="s">
        <v>475</v>
      </c>
      <c r="E212" s="23">
        <v>4945.6000000000004</v>
      </c>
      <c r="F212" s="11">
        <v>1490</v>
      </c>
      <c r="G212" s="11">
        <v>9</v>
      </c>
      <c r="H212" s="12">
        <v>42860</v>
      </c>
      <c r="I212" s="13" t="s">
        <v>424</v>
      </c>
    </row>
    <row r="213" spans="1:9" x14ac:dyDescent="0.3">
      <c r="A213" s="9">
        <f>IF(B213&lt;&gt;"",ROWS($B$6:B213),"")</f>
        <v>208</v>
      </c>
      <c r="B213" s="1" t="s">
        <v>478</v>
      </c>
      <c r="C213" s="1" t="s">
        <v>479</v>
      </c>
      <c r="D213" s="10" t="s">
        <v>723</v>
      </c>
      <c r="E213" s="23">
        <v>4942.3999999999996</v>
      </c>
      <c r="F213" s="11">
        <v>2170</v>
      </c>
      <c r="G213" s="11">
        <v>1</v>
      </c>
      <c r="H213" s="12">
        <v>42030</v>
      </c>
      <c r="I213" s="13" t="s">
        <v>434</v>
      </c>
    </row>
    <row r="214" spans="1:9" x14ac:dyDescent="0.3">
      <c r="A214" s="9">
        <f>IF(B214&lt;&gt;"",ROWS($B$6:B214),"")</f>
        <v>209</v>
      </c>
      <c r="B214" s="1" t="s">
        <v>480</v>
      </c>
      <c r="C214" s="1" t="s">
        <v>481</v>
      </c>
      <c r="D214" s="10" t="s">
        <v>482</v>
      </c>
      <c r="E214" s="23">
        <v>4404.6000000000004</v>
      </c>
      <c r="F214" s="11">
        <v>1148</v>
      </c>
      <c r="G214" s="11">
        <v>4</v>
      </c>
      <c r="H214" s="12">
        <v>42730</v>
      </c>
      <c r="I214" s="13" t="s">
        <v>360</v>
      </c>
    </row>
    <row r="215" spans="1:9" x14ac:dyDescent="0.3">
      <c r="A215" s="9">
        <f>IF(B215&lt;&gt;"",ROWS($B$6:B215),"")</f>
        <v>210</v>
      </c>
      <c r="B215" s="1" t="s">
        <v>483</v>
      </c>
      <c r="C215" s="1" t="s">
        <v>484</v>
      </c>
      <c r="D215" s="10" t="s">
        <v>33</v>
      </c>
      <c r="E215" s="23">
        <v>4396.9399999999996</v>
      </c>
      <c r="F215" s="11">
        <v>943</v>
      </c>
      <c r="G215" s="11">
        <v>14</v>
      </c>
      <c r="H215" s="12">
        <v>42888</v>
      </c>
      <c r="I215" s="13" t="s">
        <v>137</v>
      </c>
    </row>
    <row r="216" spans="1:9" x14ac:dyDescent="0.3">
      <c r="A216" s="9">
        <f>IF(B216&lt;&gt;"",ROWS($B$6:B216),"")</f>
        <v>211</v>
      </c>
      <c r="B216" s="1" t="s">
        <v>485</v>
      </c>
      <c r="C216" s="1" t="s">
        <v>485</v>
      </c>
      <c r="D216" s="10" t="s">
        <v>341</v>
      </c>
      <c r="E216" s="23">
        <v>4213</v>
      </c>
      <c r="F216" s="11">
        <v>920</v>
      </c>
      <c r="G216" s="11">
        <v>3</v>
      </c>
      <c r="H216" s="12">
        <v>42965</v>
      </c>
      <c r="I216" s="13" t="s">
        <v>360</v>
      </c>
    </row>
    <row r="217" spans="1:9" x14ac:dyDescent="0.3">
      <c r="A217" s="9">
        <f>IF(B217&lt;&gt;"",ROWS($B$6:B217),"")</f>
        <v>212</v>
      </c>
      <c r="B217" s="1" t="s">
        <v>486</v>
      </c>
      <c r="C217" s="1" t="s">
        <v>487</v>
      </c>
      <c r="D217" s="10" t="s">
        <v>488</v>
      </c>
      <c r="E217" s="23">
        <v>4209.7</v>
      </c>
      <c r="F217" s="11">
        <v>1819</v>
      </c>
      <c r="G217" s="11">
        <v>1</v>
      </c>
      <c r="H217" s="12" t="s">
        <v>489</v>
      </c>
      <c r="I217" s="13" t="s">
        <v>434</v>
      </c>
    </row>
    <row r="218" spans="1:9" x14ac:dyDescent="0.3">
      <c r="A218" s="9">
        <f>IF(B218&lt;&gt;"",ROWS($B$6:B218),"")</f>
        <v>213</v>
      </c>
      <c r="B218" s="1" t="s">
        <v>490</v>
      </c>
      <c r="C218" s="1" t="s">
        <v>491</v>
      </c>
      <c r="D218" s="10" t="s">
        <v>62</v>
      </c>
      <c r="E218" s="23">
        <v>4105.2800000000007</v>
      </c>
      <c r="F218" s="11">
        <v>1007</v>
      </c>
      <c r="G218" s="11">
        <v>7</v>
      </c>
      <c r="H218" s="12">
        <v>43091</v>
      </c>
      <c r="I218" s="13" t="s">
        <v>360</v>
      </c>
    </row>
    <row r="219" spans="1:9" x14ac:dyDescent="0.3">
      <c r="A219" s="9">
        <f>IF(B219&lt;&gt;"",ROWS($B$6:B219),"")</f>
        <v>214</v>
      </c>
      <c r="B219" s="1" t="s">
        <v>492</v>
      </c>
      <c r="C219" s="1" t="s">
        <v>493</v>
      </c>
      <c r="D219" s="10" t="s">
        <v>62</v>
      </c>
      <c r="E219" s="23">
        <v>4029</v>
      </c>
      <c r="F219" s="11">
        <v>1615</v>
      </c>
      <c r="G219" s="11">
        <v>1</v>
      </c>
      <c r="H219" s="12" t="s">
        <v>494</v>
      </c>
      <c r="I219" s="13" t="s">
        <v>434</v>
      </c>
    </row>
    <row r="220" spans="1:9" x14ac:dyDescent="0.3">
      <c r="A220" s="9">
        <f>IF(B220&lt;&gt;"",ROWS($B$6:B220),"")</f>
        <v>215</v>
      </c>
      <c r="B220" s="1" t="s">
        <v>495</v>
      </c>
      <c r="C220" s="1" t="s">
        <v>496</v>
      </c>
      <c r="D220" s="10" t="s">
        <v>33</v>
      </c>
      <c r="E220" s="23">
        <v>3976.38</v>
      </c>
      <c r="F220" s="11">
        <v>752</v>
      </c>
      <c r="G220" s="11">
        <v>3</v>
      </c>
      <c r="H220" s="12">
        <v>43077</v>
      </c>
      <c r="I220" s="13" t="s">
        <v>39</v>
      </c>
    </row>
    <row r="221" spans="1:9" x14ac:dyDescent="0.3">
      <c r="A221" s="9">
        <f>IF(B221&lt;&gt;"",ROWS($B$6:B221),"")</f>
        <v>216</v>
      </c>
      <c r="B221" s="1" t="s">
        <v>497</v>
      </c>
      <c r="C221" s="1" t="s">
        <v>498</v>
      </c>
      <c r="D221" s="10" t="s">
        <v>62</v>
      </c>
      <c r="E221" s="23">
        <v>3869</v>
      </c>
      <c r="F221" s="11">
        <v>1106</v>
      </c>
      <c r="G221" s="11">
        <v>3</v>
      </c>
      <c r="H221" s="12">
        <v>42832</v>
      </c>
      <c r="I221" s="13" t="s">
        <v>74</v>
      </c>
    </row>
    <row r="222" spans="1:9" x14ac:dyDescent="0.3">
      <c r="A222" s="9">
        <f>IF(B222&lt;&gt;"",ROWS($B$6:B222),"")</f>
        <v>217</v>
      </c>
      <c r="B222" s="1" t="s">
        <v>499</v>
      </c>
      <c r="C222" s="1" t="s">
        <v>500</v>
      </c>
      <c r="D222" s="10" t="s">
        <v>62</v>
      </c>
      <c r="E222" s="23">
        <v>3838.6000000000004</v>
      </c>
      <c r="F222" s="11">
        <v>839</v>
      </c>
      <c r="G222" s="11">
        <v>1</v>
      </c>
      <c r="H222" s="12">
        <v>42244</v>
      </c>
      <c r="I222" s="13" t="s">
        <v>424</v>
      </c>
    </row>
    <row r="223" spans="1:9" x14ac:dyDescent="0.3">
      <c r="A223" s="9">
        <f>IF(B223&lt;&gt;"",ROWS($B$6:B223),"")</f>
        <v>218</v>
      </c>
      <c r="B223" s="1" t="s">
        <v>501</v>
      </c>
      <c r="C223" s="1" t="s">
        <v>502</v>
      </c>
      <c r="D223" s="10" t="s">
        <v>503</v>
      </c>
      <c r="E223" s="23">
        <v>3783.4</v>
      </c>
      <c r="F223" s="11">
        <v>926</v>
      </c>
      <c r="G223" s="11">
        <v>9</v>
      </c>
      <c r="H223" s="12">
        <v>42895</v>
      </c>
      <c r="I223" s="13" t="s">
        <v>424</v>
      </c>
    </row>
    <row r="224" spans="1:9" x14ac:dyDescent="0.3">
      <c r="A224" s="9">
        <f>IF(B224&lt;&gt;"",ROWS($B$6:B224),"")</f>
        <v>219</v>
      </c>
      <c r="B224" s="1" t="s">
        <v>504</v>
      </c>
      <c r="C224" s="1" t="s">
        <v>505</v>
      </c>
      <c r="D224" s="10" t="s">
        <v>33</v>
      </c>
      <c r="E224" s="23">
        <v>3759.23</v>
      </c>
      <c r="F224" s="11">
        <v>749</v>
      </c>
      <c r="G224" s="11">
        <v>3</v>
      </c>
      <c r="H224" s="12">
        <v>42713</v>
      </c>
      <c r="I224" s="13" t="s">
        <v>34</v>
      </c>
    </row>
    <row r="225" spans="1:9" x14ac:dyDescent="0.3">
      <c r="A225" s="9">
        <f>IF(B225&lt;&gt;"",ROWS($B$6:B225),"")</f>
        <v>220</v>
      </c>
      <c r="B225" s="1" t="s">
        <v>506</v>
      </c>
      <c r="C225" s="1" t="s">
        <v>507</v>
      </c>
      <c r="D225" s="10" t="s">
        <v>719</v>
      </c>
      <c r="E225" s="23">
        <v>3741.3999999999996</v>
      </c>
      <c r="F225" s="11">
        <v>978</v>
      </c>
      <c r="G225" s="11">
        <v>3</v>
      </c>
      <c r="H225" s="12">
        <v>42713</v>
      </c>
      <c r="I225" s="13" t="s">
        <v>424</v>
      </c>
    </row>
    <row r="226" spans="1:9" x14ac:dyDescent="0.3">
      <c r="A226" s="9">
        <f>IF(B226&lt;&gt;"",ROWS($B$6:B226),"")</f>
        <v>221</v>
      </c>
      <c r="B226" s="1" t="s">
        <v>508</v>
      </c>
      <c r="C226" s="1" t="s">
        <v>509</v>
      </c>
      <c r="D226" s="10" t="s">
        <v>510</v>
      </c>
      <c r="E226" s="23">
        <v>3695</v>
      </c>
      <c r="F226" s="11">
        <v>850</v>
      </c>
      <c r="G226" s="11">
        <v>7</v>
      </c>
      <c r="H226" s="12">
        <v>43063</v>
      </c>
      <c r="I226" s="13" t="s">
        <v>115</v>
      </c>
    </row>
    <row r="227" spans="1:9" x14ac:dyDescent="0.3">
      <c r="A227" s="9">
        <f>IF(B227&lt;&gt;"",ROWS($B$6:B227),"")</f>
        <v>222</v>
      </c>
      <c r="B227" s="1" t="s">
        <v>511</v>
      </c>
      <c r="C227" s="1" t="s">
        <v>512</v>
      </c>
      <c r="D227" s="10" t="s">
        <v>33</v>
      </c>
      <c r="E227" s="23">
        <v>3639.69</v>
      </c>
      <c r="F227" s="11">
        <v>661</v>
      </c>
      <c r="G227" s="11">
        <v>10</v>
      </c>
      <c r="H227" s="12">
        <v>43098</v>
      </c>
      <c r="I227" s="13" t="s">
        <v>137</v>
      </c>
    </row>
    <row r="228" spans="1:9" x14ac:dyDescent="0.3">
      <c r="A228" s="9">
        <f>IF(B228&lt;&gt;"",ROWS($B$6:B228),"")</f>
        <v>223</v>
      </c>
      <c r="B228" s="1" t="s">
        <v>513</v>
      </c>
      <c r="C228" s="1" t="s">
        <v>514</v>
      </c>
      <c r="D228" s="10" t="s">
        <v>62</v>
      </c>
      <c r="E228" s="23">
        <v>3388.4</v>
      </c>
      <c r="F228" s="11">
        <v>869</v>
      </c>
      <c r="G228" s="11">
        <v>5</v>
      </c>
      <c r="H228" s="12">
        <v>43070</v>
      </c>
      <c r="I228" s="13" t="s">
        <v>360</v>
      </c>
    </row>
    <row r="229" spans="1:9" x14ac:dyDescent="0.3">
      <c r="A229" s="9">
        <f>IF(B229&lt;&gt;"",ROWS($B$6:B229),"")</f>
        <v>224</v>
      </c>
      <c r="B229" s="1" t="s">
        <v>515</v>
      </c>
      <c r="C229" s="1" t="s">
        <v>516</v>
      </c>
      <c r="D229" s="10" t="s">
        <v>33</v>
      </c>
      <c r="E229" s="23">
        <v>3355.69</v>
      </c>
      <c r="F229" s="11">
        <v>634</v>
      </c>
      <c r="G229" s="11">
        <v>5</v>
      </c>
      <c r="H229" s="12">
        <v>42860</v>
      </c>
      <c r="I229" s="13" t="s">
        <v>372</v>
      </c>
    </row>
    <row r="230" spans="1:9" x14ac:dyDescent="0.3">
      <c r="A230" s="9">
        <f>IF(B230&lt;&gt;"",ROWS($B$6:B230),"")</f>
        <v>225</v>
      </c>
      <c r="B230" s="1" t="s">
        <v>517</v>
      </c>
      <c r="C230" s="1" t="s">
        <v>518</v>
      </c>
      <c r="D230" s="10" t="s">
        <v>353</v>
      </c>
      <c r="E230" s="23">
        <v>3343</v>
      </c>
      <c r="F230" s="11">
        <v>885</v>
      </c>
      <c r="G230" s="11">
        <v>5</v>
      </c>
      <c r="H230" s="12">
        <v>42937</v>
      </c>
      <c r="I230" s="13" t="s">
        <v>183</v>
      </c>
    </row>
    <row r="231" spans="1:9" x14ac:dyDescent="0.3">
      <c r="A231" s="9">
        <f>IF(B231&lt;&gt;"",ROWS($B$6:B231),"")</f>
        <v>226</v>
      </c>
      <c r="B231" s="1" t="s">
        <v>519</v>
      </c>
      <c r="C231" s="1" t="s">
        <v>520</v>
      </c>
      <c r="D231" s="10" t="s">
        <v>33</v>
      </c>
      <c r="E231" s="23">
        <v>3316.36</v>
      </c>
      <c r="F231" s="11">
        <v>664</v>
      </c>
      <c r="G231" s="11">
        <v>9</v>
      </c>
      <c r="H231" s="12">
        <v>43049</v>
      </c>
      <c r="I231" s="13" t="s">
        <v>137</v>
      </c>
    </row>
    <row r="232" spans="1:9" x14ac:dyDescent="0.3">
      <c r="A232" s="9">
        <f>IF(B232&lt;&gt;"",ROWS($B$6:B232),"")</f>
        <v>227</v>
      </c>
      <c r="B232" s="1" t="s">
        <v>521</v>
      </c>
      <c r="C232" s="1" t="s">
        <v>522</v>
      </c>
      <c r="D232" s="10" t="s">
        <v>523</v>
      </c>
      <c r="E232" s="23">
        <v>3272</v>
      </c>
      <c r="F232" s="11">
        <v>799</v>
      </c>
      <c r="G232" s="11">
        <v>3</v>
      </c>
      <c r="H232" s="12">
        <v>42832</v>
      </c>
      <c r="I232" s="13" t="s">
        <v>74</v>
      </c>
    </row>
    <row r="233" spans="1:9" x14ac:dyDescent="0.3">
      <c r="A233" s="9">
        <f>IF(B233&lt;&gt;"",ROWS($B$6:B233),"")</f>
        <v>228</v>
      </c>
      <c r="B233" s="1" t="s">
        <v>524</v>
      </c>
      <c r="C233" s="1" t="s">
        <v>525</v>
      </c>
      <c r="D233" s="10" t="s">
        <v>510</v>
      </c>
      <c r="E233" s="23">
        <v>3265.08</v>
      </c>
      <c r="F233" s="11">
        <v>848</v>
      </c>
      <c r="G233" s="11">
        <v>8</v>
      </c>
      <c r="H233" s="12">
        <v>42783</v>
      </c>
      <c r="I233" s="13" t="s">
        <v>418</v>
      </c>
    </row>
    <row r="234" spans="1:9" x14ac:dyDescent="0.3">
      <c r="A234" s="9">
        <f>IF(B234&lt;&gt;"",ROWS($B$6:B234),"")</f>
        <v>229</v>
      </c>
      <c r="B234" s="1" t="s">
        <v>526</v>
      </c>
      <c r="C234" s="1" t="s">
        <v>527</v>
      </c>
      <c r="D234" s="10" t="s">
        <v>717</v>
      </c>
      <c r="E234" s="23">
        <v>3217</v>
      </c>
      <c r="F234" s="11">
        <v>835</v>
      </c>
      <c r="G234" s="11">
        <v>5</v>
      </c>
      <c r="H234" s="12">
        <v>42790</v>
      </c>
      <c r="I234" s="13" t="s">
        <v>360</v>
      </c>
    </row>
    <row r="235" spans="1:9" x14ac:dyDescent="0.3">
      <c r="A235" s="9">
        <f>IF(B235&lt;&gt;"",ROWS($B$6:B235),"")</f>
        <v>230</v>
      </c>
      <c r="B235" s="1" t="s">
        <v>528</v>
      </c>
      <c r="C235" s="1" t="s">
        <v>528</v>
      </c>
      <c r="D235" s="10" t="s">
        <v>510</v>
      </c>
      <c r="E235" s="23">
        <v>3001.1</v>
      </c>
      <c r="F235" s="11">
        <v>1293</v>
      </c>
      <c r="G235" s="11">
        <v>1</v>
      </c>
      <c r="H235" s="12" t="s">
        <v>529</v>
      </c>
      <c r="I235" s="13" t="s">
        <v>434</v>
      </c>
    </row>
    <row r="236" spans="1:9" x14ac:dyDescent="0.3">
      <c r="A236" s="9">
        <f>IF(B236&lt;&gt;"",ROWS($B$6:B236),"")</f>
        <v>231</v>
      </c>
      <c r="B236" s="1" t="s">
        <v>530</v>
      </c>
      <c r="C236" s="1" t="s">
        <v>530</v>
      </c>
      <c r="D236" s="10" t="s">
        <v>510</v>
      </c>
      <c r="E236" s="23">
        <v>2954.4</v>
      </c>
      <c r="F236" s="11">
        <v>1503</v>
      </c>
      <c r="G236" s="11">
        <v>1</v>
      </c>
      <c r="H236" s="12" t="s">
        <v>531</v>
      </c>
      <c r="I236" s="13" t="s">
        <v>434</v>
      </c>
    </row>
    <row r="237" spans="1:9" x14ac:dyDescent="0.3">
      <c r="A237" s="9">
        <f>IF(B237&lt;&gt;"",ROWS($B$6:B237),"")</f>
        <v>232</v>
      </c>
      <c r="B237" s="1" t="s">
        <v>532</v>
      </c>
      <c r="C237" s="1" t="s">
        <v>533</v>
      </c>
      <c r="D237" s="10" t="s">
        <v>62</v>
      </c>
      <c r="E237" s="23">
        <v>2771</v>
      </c>
      <c r="F237" s="11">
        <v>757</v>
      </c>
      <c r="G237" s="11">
        <v>5</v>
      </c>
      <c r="H237" s="12">
        <v>42902</v>
      </c>
      <c r="I237" s="13" t="s">
        <v>183</v>
      </c>
    </row>
    <row r="238" spans="1:9" x14ac:dyDescent="0.3">
      <c r="A238" s="9">
        <f>IF(B238&lt;&gt;"",ROWS($B$6:B238),"")</f>
        <v>233</v>
      </c>
      <c r="B238" s="1" t="s">
        <v>534</v>
      </c>
      <c r="C238" s="1" t="s">
        <v>535</v>
      </c>
      <c r="D238" s="10" t="s">
        <v>720</v>
      </c>
      <c r="E238" s="23">
        <v>2740.2000000000003</v>
      </c>
      <c r="F238" s="11">
        <v>804</v>
      </c>
      <c r="G238" s="11">
        <v>7</v>
      </c>
      <c r="H238" s="12">
        <v>42972</v>
      </c>
      <c r="I238" s="13" t="s">
        <v>424</v>
      </c>
    </row>
    <row r="239" spans="1:9" x14ac:dyDescent="0.3">
      <c r="A239" s="9">
        <f>IF(B239&lt;&gt;"",ROWS($B$6:B239),"")</f>
        <v>234</v>
      </c>
      <c r="B239" s="1" t="s">
        <v>536</v>
      </c>
      <c r="C239" s="1" t="s">
        <v>537</v>
      </c>
      <c r="D239" s="10" t="s">
        <v>62</v>
      </c>
      <c r="E239" s="23">
        <v>2688.2</v>
      </c>
      <c r="F239" s="11">
        <v>599</v>
      </c>
      <c r="G239" s="11">
        <v>1</v>
      </c>
      <c r="H239" s="12">
        <v>42601</v>
      </c>
      <c r="I239" s="13" t="s">
        <v>424</v>
      </c>
    </row>
    <row r="240" spans="1:9" x14ac:dyDescent="0.3">
      <c r="A240" s="9">
        <f>IF(B240&lt;&gt;"",ROWS($B$6:B240),"")</f>
        <v>235</v>
      </c>
      <c r="B240" s="1" t="s">
        <v>538</v>
      </c>
      <c r="C240" s="1" t="s">
        <v>539</v>
      </c>
      <c r="D240" s="10" t="s">
        <v>62</v>
      </c>
      <c r="E240" s="23">
        <v>2684.2</v>
      </c>
      <c r="F240" s="11">
        <v>1132</v>
      </c>
      <c r="G240" s="11">
        <v>3</v>
      </c>
      <c r="H240" s="12">
        <v>42601</v>
      </c>
      <c r="I240" s="13" t="s">
        <v>360</v>
      </c>
    </row>
    <row r="241" spans="1:9" x14ac:dyDescent="0.3">
      <c r="A241" s="9">
        <f>IF(B241&lt;&gt;"",ROWS($B$6:B241),"")</f>
        <v>236</v>
      </c>
      <c r="B241" s="1" t="s">
        <v>540</v>
      </c>
      <c r="C241" s="1" t="s">
        <v>541</v>
      </c>
      <c r="D241" s="10" t="s">
        <v>710</v>
      </c>
      <c r="E241" s="23">
        <v>2635.68</v>
      </c>
      <c r="F241" s="11">
        <v>497</v>
      </c>
      <c r="G241" s="11">
        <v>7</v>
      </c>
      <c r="H241" s="12">
        <v>43063</v>
      </c>
      <c r="I241" s="13" t="s">
        <v>137</v>
      </c>
    </row>
    <row r="242" spans="1:9" x14ac:dyDescent="0.3">
      <c r="A242" s="9">
        <f>IF(B242&lt;&gt;"",ROWS($B$6:B242),"")</f>
        <v>237</v>
      </c>
      <c r="B242" s="1" t="s">
        <v>542</v>
      </c>
      <c r="C242" s="1" t="s">
        <v>543</v>
      </c>
      <c r="D242" s="10" t="s">
        <v>544</v>
      </c>
      <c r="E242" s="23">
        <v>2465</v>
      </c>
      <c r="F242" s="11">
        <v>1321</v>
      </c>
      <c r="G242" s="11">
        <v>1</v>
      </c>
      <c r="H242" s="12">
        <v>40789</v>
      </c>
      <c r="I242" s="13" t="s">
        <v>434</v>
      </c>
    </row>
    <row r="243" spans="1:9" x14ac:dyDescent="0.3">
      <c r="A243" s="9">
        <f>IF(B243&lt;&gt;"",ROWS($B$6:B243),"")</f>
        <v>238</v>
      </c>
      <c r="B243" s="1" t="s">
        <v>545</v>
      </c>
      <c r="C243" s="1" t="s">
        <v>546</v>
      </c>
      <c r="D243" s="10" t="s">
        <v>33</v>
      </c>
      <c r="E243" s="23">
        <v>2434.6999999999998</v>
      </c>
      <c r="F243" s="11">
        <v>517</v>
      </c>
      <c r="G243" s="11">
        <v>2</v>
      </c>
      <c r="H243" s="12" t="s">
        <v>547</v>
      </c>
      <c r="I243" s="13" t="s">
        <v>37</v>
      </c>
    </row>
    <row r="244" spans="1:9" x14ac:dyDescent="0.3">
      <c r="A244" s="9">
        <f>IF(B244&lt;&gt;"",ROWS($B$6:B244),"")</f>
        <v>239</v>
      </c>
      <c r="B244" s="1" t="s">
        <v>548</v>
      </c>
      <c r="C244" s="1" t="s">
        <v>549</v>
      </c>
      <c r="D244" s="10" t="s">
        <v>33</v>
      </c>
      <c r="E244" s="23">
        <v>2307.9399999999996</v>
      </c>
      <c r="F244" s="11">
        <v>849</v>
      </c>
      <c r="G244" s="11">
        <v>3</v>
      </c>
      <c r="H244" s="12">
        <v>42664</v>
      </c>
      <c r="I244" s="13" t="s">
        <v>48</v>
      </c>
    </row>
    <row r="245" spans="1:9" x14ac:dyDescent="0.3">
      <c r="A245" s="9">
        <f>IF(B245&lt;&gt;"",ROWS($B$6:B245),"")</f>
        <v>240</v>
      </c>
      <c r="B245" s="1" t="s">
        <v>550</v>
      </c>
      <c r="C245" s="1" t="s">
        <v>551</v>
      </c>
      <c r="D245" s="10" t="s">
        <v>33</v>
      </c>
      <c r="E245" s="23">
        <v>2225.0600000000004</v>
      </c>
      <c r="F245" s="11">
        <v>395</v>
      </c>
      <c r="G245" s="11">
        <v>3</v>
      </c>
      <c r="H245" s="12">
        <v>42685</v>
      </c>
      <c r="I245" s="13" t="s">
        <v>54</v>
      </c>
    </row>
    <row r="246" spans="1:9" x14ac:dyDescent="0.3">
      <c r="A246" s="9">
        <f>IF(B246&lt;&gt;"",ROWS($B$6:B246),"")</f>
        <v>241</v>
      </c>
      <c r="B246" s="1" t="s">
        <v>552</v>
      </c>
      <c r="C246" s="1" t="s">
        <v>553</v>
      </c>
      <c r="D246" s="10" t="s">
        <v>554</v>
      </c>
      <c r="E246" s="23">
        <v>2132.6999999999998</v>
      </c>
      <c r="F246" s="11">
        <v>610</v>
      </c>
      <c r="G246" s="11">
        <v>6</v>
      </c>
      <c r="H246" s="12">
        <v>43070</v>
      </c>
      <c r="I246" s="13" t="s">
        <v>424</v>
      </c>
    </row>
    <row r="247" spans="1:9" x14ac:dyDescent="0.3">
      <c r="A247" s="9">
        <f>IF(B247&lt;&gt;"",ROWS($B$6:B247),"")</f>
        <v>242</v>
      </c>
      <c r="B247" s="1" t="s">
        <v>555</v>
      </c>
      <c r="C247" s="1" t="s">
        <v>556</v>
      </c>
      <c r="D247" s="10" t="s">
        <v>557</v>
      </c>
      <c r="E247" s="23">
        <v>2043</v>
      </c>
      <c r="F247" s="11">
        <v>507</v>
      </c>
      <c r="G247" s="11">
        <v>2</v>
      </c>
      <c r="H247" s="12">
        <v>42832</v>
      </c>
      <c r="I247" s="13" t="s">
        <v>74</v>
      </c>
    </row>
    <row r="248" spans="1:9" x14ac:dyDescent="0.3">
      <c r="A248" s="9">
        <f>IF(B248&lt;&gt;"",ROWS($B$6:B248),"")</f>
        <v>243</v>
      </c>
      <c r="B248" s="1" t="s">
        <v>558</v>
      </c>
      <c r="C248" s="1" t="s">
        <v>559</v>
      </c>
      <c r="D248" s="10" t="s">
        <v>544</v>
      </c>
      <c r="E248" s="23">
        <v>1965.8000000000002</v>
      </c>
      <c r="F248" s="11">
        <v>874</v>
      </c>
      <c r="G248" s="11">
        <v>1</v>
      </c>
      <c r="H248" s="12" t="s">
        <v>560</v>
      </c>
      <c r="I248" s="13" t="s">
        <v>434</v>
      </c>
    </row>
    <row r="249" spans="1:9" x14ac:dyDescent="0.3">
      <c r="A249" s="9">
        <f>IF(B249&lt;&gt;"",ROWS($B$6:B249),"")</f>
        <v>244</v>
      </c>
      <c r="B249" s="1" t="s">
        <v>561</v>
      </c>
      <c r="C249" s="1" t="s">
        <v>562</v>
      </c>
      <c r="D249" s="10" t="s">
        <v>711</v>
      </c>
      <c r="E249" s="23">
        <v>1931.8000000000002</v>
      </c>
      <c r="F249" s="11">
        <v>593</v>
      </c>
      <c r="G249" s="11">
        <v>1</v>
      </c>
      <c r="H249" s="12">
        <v>42748</v>
      </c>
      <c r="I249" s="13" t="s">
        <v>281</v>
      </c>
    </row>
    <row r="250" spans="1:9" x14ac:dyDescent="0.3">
      <c r="A250" s="9">
        <f>IF(B250&lt;&gt;"",ROWS($B$6:B250),"")</f>
        <v>245</v>
      </c>
      <c r="B250" s="1" t="s">
        <v>563</v>
      </c>
      <c r="C250" s="1" t="s">
        <v>564</v>
      </c>
      <c r="D250" s="10" t="s">
        <v>544</v>
      </c>
      <c r="E250" s="23">
        <v>1879</v>
      </c>
      <c r="F250" s="11">
        <v>946</v>
      </c>
      <c r="G250" s="11">
        <v>1</v>
      </c>
      <c r="H250" s="12">
        <v>41307</v>
      </c>
      <c r="I250" s="13" t="s">
        <v>434</v>
      </c>
    </row>
    <row r="251" spans="1:9" x14ac:dyDescent="0.3">
      <c r="A251" s="9">
        <f>IF(B251&lt;&gt;"",ROWS($B$6:B251),"")</f>
        <v>246</v>
      </c>
      <c r="B251" s="1" t="s">
        <v>565</v>
      </c>
      <c r="C251" s="1" t="s">
        <v>566</v>
      </c>
      <c r="D251" s="10" t="s">
        <v>567</v>
      </c>
      <c r="E251" s="23">
        <v>1821</v>
      </c>
      <c r="F251" s="11">
        <v>450</v>
      </c>
      <c r="G251" s="11">
        <v>3</v>
      </c>
      <c r="H251" s="12">
        <v>42608</v>
      </c>
      <c r="I251" s="13" t="s">
        <v>360</v>
      </c>
    </row>
    <row r="252" spans="1:9" x14ac:dyDescent="0.3">
      <c r="A252" s="9">
        <f>IF(B252&lt;&gt;"",ROWS($B$6:B252),"")</f>
        <v>247</v>
      </c>
      <c r="B252" s="1" t="s">
        <v>568</v>
      </c>
      <c r="C252" s="1" t="s">
        <v>569</v>
      </c>
      <c r="D252" s="10" t="s">
        <v>62</v>
      </c>
      <c r="E252" s="23">
        <v>1795.9</v>
      </c>
      <c r="F252" s="11">
        <v>646</v>
      </c>
      <c r="G252" s="11">
        <v>1</v>
      </c>
      <c r="H252" s="12">
        <v>42772</v>
      </c>
      <c r="I252" s="13" t="s">
        <v>281</v>
      </c>
    </row>
    <row r="253" spans="1:9" x14ac:dyDescent="0.3">
      <c r="A253" s="9">
        <f>IF(B253&lt;&gt;"",ROWS($B$6:B253),"")</f>
        <v>248</v>
      </c>
      <c r="B253" s="1" t="s">
        <v>570</v>
      </c>
      <c r="C253" s="1" t="s">
        <v>571</v>
      </c>
      <c r="D253" s="10" t="s">
        <v>186</v>
      </c>
      <c r="E253" s="23">
        <v>1794</v>
      </c>
      <c r="F253" s="11">
        <v>588</v>
      </c>
      <c r="G253" s="11">
        <v>2</v>
      </c>
      <c r="H253" s="12">
        <v>42860</v>
      </c>
      <c r="I253" s="13" t="s">
        <v>360</v>
      </c>
    </row>
    <row r="254" spans="1:9" x14ac:dyDescent="0.3">
      <c r="A254" s="9">
        <f>IF(B254&lt;&gt;"",ROWS($B$6:B254),"")</f>
        <v>249</v>
      </c>
      <c r="B254" s="1" t="s">
        <v>572</v>
      </c>
      <c r="C254" s="1" t="s">
        <v>573</v>
      </c>
      <c r="D254" s="10" t="s">
        <v>33</v>
      </c>
      <c r="E254" s="23">
        <v>1753</v>
      </c>
      <c r="F254" s="11">
        <v>960</v>
      </c>
      <c r="G254" s="11">
        <v>2</v>
      </c>
      <c r="H254" s="12">
        <v>42566</v>
      </c>
      <c r="I254" s="13" t="s">
        <v>48</v>
      </c>
    </row>
    <row r="255" spans="1:9" x14ac:dyDescent="0.3">
      <c r="A255" s="9">
        <f>IF(B255&lt;&gt;"",ROWS($B$6:B255),"")</f>
        <v>250</v>
      </c>
      <c r="B255" s="1" t="s">
        <v>574</v>
      </c>
      <c r="C255" s="1" t="s">
        <v>575</v>
      </c>
      <c r="D255" s="10" t="s">
        <v>576</v>
      </c>
      <c r="E255" s="23">
        <v>1731.3</v>
      </c>
      <c r="F255" s="11">
        <v>560</v>
      </c>
      <c r="G255" s="11">
        <v>3</v>
      </c>
      <c r="H255" s="12">
        <v>42846</v>
      </c>
      <c r="I255" s="13" t="s">
        <v>360</v>
      </c>
    </row>
    <row r="256" spans="1:9" x14ac:dyDescent="0.3">
      <c r="A256" s="9">
        <f>IF(B256&lt;&gt;"",ROWS($B$6:B256),"")</f>
        <v>251</v>
      </c>
      <c r="B256" s="1" t="s">
        <v>577</v>
      </c>
      <c r="C256" s="1" t="s">
        <v>578</v>
      </c>
      <c r="D256" s="10" t="s">
        <v>579</v>
      </c>
      <c r="E256" s="23">
        <v>1550</v>
      </c>
      <c r="F256" s="11">
        <v>368</v>
      </c>
      <c r="G256" s="11">
        <v>9</v>
      </c>
      <c r="H256" s="12">
        <v>42832</v>
      </c>
      <c r="I256" s="13" t="s">
        <v>74</v>
      </c>
    </row>
    <row r="257" spans="1:9" x14ac:dyDescent="0.3">
      <c r="A257" s="9">
        <f>IF(B257&lt;&gt;"",ROWS($B$6:B257),"")</f>
        <v>252</v>
      </c>
      <c r="B257" s="1" t="s">
        <v>580</v>
      </c>
      <c r="C257" s="1" t="s">
        <v>581</v>
      </c>
      <c r="D257" s="10" t="s">
        <v>567</v>
      </c>
      <c r="E257" s="23">
        <v>1475</v>
      </c>
      <c r="F257" s="11">
        <v>406</v>
      </c>
      <c r="G257" s="11">
        <v>3</v>
      </c>
      <c r="H257" s="12">
        <v>42832</v>
      </c>
      <c r="I257" s="13" t="s">
        <v>74</v>
      </c>
    </row>
    <row r="258" spans="1:9" x14ac:dyDescent="0.3">
      <c r="A258" s="9">
        <f>IF(B258&lt;&gt;"",ROWS($B$6:B258),"")</f>
        <v>253</v>
      </c>
      <c r="B258" s="1" t="s">
        <v>582</v>
      </c>
      <c r="C258" s="1" t="s">
        <v>583</v>
      </c>
      <c r="D258" s="10" t="s">
        <v>584</v>
      </c>
      <c r="E258" s="23">
        <v>1429</v>
      </c>
      <c r="F258" s="11">
        <v>337</v>
      </c>
      <c r="G258" s="11">
        <v>2</v>
      </c>
      <c r="H258" s="12">
        <v>42832</v>
      </c>
      <c r="I258" s="13" t="s">
        <v>74</v>
      </c>
    </row>
    <row r="259" spans="1:9" x14ac:dyDescent="0.3">
      <c r="A259" s="9">
        <f>IF(B259&lt;&gt;"",ROWS($B$6:B259),"")</f>
        <v>254</v>
      </c>
      <c r="B259" s="1" t="s">
        <v>585</v>
      </c>
      <c r="C259" s="1" t="s">
        <v>586</v>
      </c>
      <c r="D259" s="10" t="s">
        <v>510</v>
      </c>
      <c r="E259" s="23">
        <v>1418.4800000000002</v>
      </c>
      <c r="F259" s="11">
        <v>315</v>
      </c>
      <c r="G259" s="11">
        <v>1</v>
      </c>
      <c r="H259" s="12">
        <v>43042</v>
      </c>
      <c r="I259" s="13" t="s">
        <v>587</v>
      </c>
    </row>
    <row r="260" spans="1:9" x14ac:dyDescent="0.3">
      <c r="A260" s="9">
        <f>IF(B260&lt;&gt;"",ROWS($B$6:B260),"")</f>
        <v>255</v>
      </c>
      <c r="B260" s="1" t="s">
        <v>588</v>
      </c>
      <c r="C260" s="1" t="s">
        <v>588</v>
      </c>
      <c r="D260" s="10" t="s">
        <v>579</v>
      </c>
      <c r="E260" s="23">
        <v>1349</v>
      </c>
      <c r="F260" s="11">
        <v>307</v>
      </c>
      <c r="G260" s="11">
        <v>3</v>
      </c>
      <c r="H260" s="12">
        <v>42832</v>
      </c>
      <c r="I260" s="13" t="s">
        <v>74</v>
      </c>
    </row>
    <row r="261" spans="1:9" x14ac:dyDescent="0.3">
      <c r="A261" s="9">
        <f>IF(B261&lt;&gt;"",ROWS($B$6:B261),"")</f>
        <v>256</v>
      </c>
      <c r="B261" s="1" t="s">
        <v>589</v>
      </c>
      <c r="C261" s="1" t="s">
        <v>590</v>
      </c>
      <c r="D261" s="10" t="s">
        <v>591</v>
      </c>
      <c r="E261" s="23">
        <v>1320</v>
      </c>
      <c r="F261" s="11">
        <v>318</v>
      </c>
      <c r="G261" s="11">
        <v>3</v>
      </c>
      <c r="H261" s="12">
        <v>42832</v>
      </c>
      <c r="I261" s="13" t="s">
        <v>74</v>
      </c>
    </row>
    <row r="262" spans="1:9" x14ac:dyDescent="0.3">
      <c r="A262" s="9">
        <f>IF(B262&lt;&gt;"",ROWS($B$6:B262),"")</f>
        <v>257</v>
      </c>
      <c r="B262" s="1" t="s">
        <v>592</v>
      </c>
      <c r="C262" s="1" t="s">
        <v>593</v>
      </c>
      <c r="D262" s="10" t="s">
        <v>33</v>
      </c>
      <c r="E262" s="23">
        <v>1256.74</v>
      </c>
      <c r="F262" s="11">
        <v>684</v>
      </c>
      <c r="G262" s="11">
        <v>1</v>
      </c>
      <c r="H262" s="12">
        <v>42587</v>
      </c>
      <c r="I262" s="13" t="s">
        <v>34</v>
      </c>
    </row>
    <row r="263" spans="1:9" x14ac:dyDescent="0.3">
      <c r="A263" s="9">
        <f>IF(B263&lt;&gt;"",ROWS($B$6:B263),"")</f>
        <v>258</v>
      </c>
      <c r="B263" s="1" t="s">
        <v>594</v>
      </c>
      <c r="C263" s="1" t="s">
        <v>594</v>
      </c>
      <c r="D263" s="10" t="s">
        <v>33</v>
      </c>
      <c r="E263" s="23">
        <v>1147.3699999999999</v>
      </c>
      <c r="F263" s="11">
        <v>615</v>
      </c>
      <c r="G263" s="11">
        <v>3</v>
      </c>
      <c r="H263" s="12">
        <v>42447</v>
      </c>
      <c r="I263" s="13" t="s">
        <v>595</v>
      </c>
    </row>
    <row r="264" spans="1:9" x14ac:dyDescent="0.3">
      <c r="A264" s="9">
        <f>IF(B264&lt;&gt;"",ROWS($B$6:B264),"")</f>
        <v>259</v>
      </c>
      <c r="B264" s="1" t="s">
        <v>596</v>
      </c>
      <c r="C264" s="1" t="s">
        <v>597</v>
      </c>
      <c r="D264" s="10" t="s">
        <v>721</v>
      </c>
      <c r="E264" s="23">
        <v>1087</v>
      </c>
      <c r="F264" s="11">
        <v>551</v>
      </c>
      <c r="G264" s="11">
        <v>1</v>
      </c>
      <c r="H264" s="12">
        <v>42301</v>
      </c>
      <c r="I264" s="13" t="s">
        <v>434</v>
      </c>
    </row>
    <row r="265" spans="1:9" x14ac:dyDescent="0.3">
      <c r="A265" s="9">
        <f>IF(B265&lt;&gt;"",ROWS($B$6:B265),"")</f>
        <v>260</v>
      </c>
      <c r="B265" s="1" t="s">
        <v>598</v>
      </c>
      <c r="C265" s="1" t="s">
        <v>599</v>
      </c>
      <c r="D265" s="10" t="s">
        <v>62</v>
      </c>
      <c r="E265" s="23">
        <v>1085.5999999999999</v>
      </c>
      <c r="F265" s="11">
        <v>205</v>
      </c>
      <c r="G265" s="11">
        <v>1</v>
      </c>
      <c r="H265" s="12">
        <v>42706</v>
      </c>
      <c r="I265" s="13" t="s">
        <v>360</v>
      </c>
    </row>
    <row r="266" spans="1:9" x14ac:dyDescent="0.3">
      <c r="A266" s="9">
        <f>IF(B266&lt;&gt;"",ROWS($B$6:B266),"")</f>
        <v>261</v>
      </c>
      <c r="B266" s="1" t="s">
        <v>600</v>
      </c>
      <c r="C266" s="1" t="s">
        <v>601</v>
      </c>
      <c r="D266" s="10" t="s">
        <v>62</v>
      </c>
      <c r="E266" s="23">
        <v>971.7</v>
      </c>
      <c r="F266" s="11">
        <v>211</v>
      </c>
      <c r="G266" s="11">
        <v>2</v>
      </c>
      <c r="H266" s="12">
        <v>42657</v>
      </c>
      <c r="I266" s="13" t="s">
        <v>424</v>
      </c>
    </row>
    <row r="267" spans="1:9" x14ac:dyDescent="0.3">
      <c r="A267" s="9">
        <f>IF(B267&lt;&gt;"",ROWS($B$6:B267),"")</f>
        <v>262</v>
      </c>
      <c r="B267" s="1" t="s">
        <v>602</v>
      </c>
      <c r="C267" s="1" t="s">
        <v>603</v>
      </c>
      <c r="D267" s="10" t="s">
        <v>33</v>
      </c>
      <c r="E267" s="23">
        <v>913.5</v>
      </c>
      <c r="F267" s="11">
        <v>561</v>
      </c>
      <c r="G267" s="11">
        <v>1</v>
      </c>
      <c r="H267" s="12">
        <v>42503</v>
      </c>
      <c r="I267" s="13" t="s">
        <v>54</v>
      </c>
    </row>
    <row r="268" spans="1:9" x14ac:dyDescent="0.3">
      <c r="A268" s="9">
        <f>IF(B268&lt;&gt;"",ROWS($B$6:B268),"")</f>
        <v>263</v>
      </c>
      <c r="B268" s="1" t="s">
        <v>604</v>
      </c>
      <c r="C268" s="1" t="s">
        <v>605</v>
      </c>
      <c r="D268" s="10" t="s">
        <v>33</v>
      </c>
      <c r="E268" s="23">
        <v>901.48</v>
      </c>
      <c r="F268" s="11">
        <v>530</v>
      </c>
      <c r="G268" s="11">
        <v>1</v>
      </c>
      <c r="H268" s="12">
        <v>42517</v>
      </c>
      <c r="I268" s="13" t="s">
        <v>137</v>
      </c>
    </row>
    <row r="269" spans="1:9" x14ac:dyDescent="0.3">
      <c r="A269" s="9">
        <f>IF(B269&lt;&gt;"",ROWS($B$6:B269),"")</f>
        <v>264</v>
      </c>
      <c r="B269" s="1" t="s">
        <v>606</v>
      </c>
      <c r="C269" s="1" t="s">
        <v>607</v>
      </c>
      <c r="D269" s="10" t="s">
        <v>33</v>
      </c>
      <c r="E269" s="23">
        <v>880.8</v>
      </c>
      <c r="F269" s="11">
        <v>452</v>
      </c>
      <c r="G269" s="11">
        <v>2</v>
      </c>
      <c r="H269" s="12">
        <v>42433</v>
      </c>
      <c r="I269" s="13" t="s">
        <v>238</v>
      </c>
    </row>
    <row r="270" spans="1:9" x14ac:dyDescent="0.3">
      <c r="A270" s="9">
        <f>IF(B270&lt;&gt;"",ROWS($B$6:B270),"")</f>
        <v>265</v>
      </c>
      <c r="B270" s="1" t="s">
        <v>608</v>
      </c>
      <c r="C270" s="1" t="s">
        <v>609</v>
      </c>
      <c r="D270" s="10" t="s">
        <v>591</v>
      </c>
      <c r="E270" s="23">
        <v>876</v>
      </c>
      <c r="F270" s="11">
        <v>209</v>
      </c>
      <c r="G270" s="11">
        <v>2</v>
      </c>
      <c r="H270" s="12">
        <v>42832</v>
      </c>
      <c r="I270" s="13" t="s">
        <v>74</v>
      </c>
    </row>
    <row r="271" spans="1:9" x14ac:dyDescent="0.3">
      <c r="A271" s="9">
        <f>IF(B271&lt;&gt;"",ROWS($B$6:B271),"")</f>
        <v>266</v>
      </c>
      <c r="B271" s="1" t="s">
        <v>610</v>
      </c>
      <c r="C271" s="1" t="s">
        <v>611</v>
      </c>
      <c r="D271" s="10" t="s">
        <v>33</v>
      </c>
      <c r="E271" s="23">
        <v>812.09999999999991</v>
      </c>
      <c r="F271" s="11">
        <v>456</v>
      </c>
      <c r="G271" s="11">
        <v>1</v>
      </c>
      <c r="H271" s="12">
        <v>42650</v>
      </c>
      <c r="I271" s="13" t="s">
        <v>34</v>
      </c>
    </row>
    <row r="272" spans="1:9" x14ac:dyDescent="0.3">
      <c r="A272" s="9">
        <f>IF(B272&lt;&gt;"",ROWS($B$6:B272),"")</f>
        <v>267</v>
      </c>
      <c r="B272" s="1" t="s">
        <v>612</v>
      </c>
      <c r="C272" s="1" t="s">
        <v>612</v>
      </c>
      <c r="D272" s="10" t="s">
        <v>510</v>
      </c>
      <c r="E272" s="23">
        <v>743.6</v>
      </c>
      <c r="F272" s="11">
        <v>382</v>
      </c>
      <c r="G272" s="11">
        <v>1</v>
      </c>
      <c r="H272" s="12" t="s">
        <v>613</v>
      </c>
      <c r="I272" s="13" t="s">
        <v>434</v>
      </c>
    </row>
    <row r="273" spans="1:9" x14ac:dyDescent="0.3">
      <c r="A273" s="9">
        <f>IF(B273&lt;&gt;"",ROWS($B$6:B273),"")</f>
        <v>268</v>
      </c>
      <c r="B273" s="1" t="s">
        <v>614</v>
      </c>
      <c r="C273" s="1" t="s">
        <v>615</v>
      </c>
      <c r="D273" s="10" t="s">
        <v>616</v>
      </c>
      <c r="E273" s="23">
        <v>740</v>
      </c>
      <c r="F273" s="11">
        <v>227</v>
      </c>
      <c r="G273" s="11">
        <v>3</v>
      </c>
      <c r="H273" s="12">
        <v>42678</v>
      </c>
      <c r="I273" s="13" t="s">
        <v>617</v>
      </c>
    </row>
    <row r="274" spans="1:9" x14ac:dyDescent="0.3">
      <c r="A274" s="9">
        <f>IF(B274&lt;&gt;"",ROWS($B$6:B274),"")</f>
        <v>269</v>
      </c>
      <c r="B274" s="1" t="s">
        <v>618</v>
      </c>
      <c r="C274" s="1" t="s">
        <v>619</v>
      </c>
      <c r="D274" s="10" t="s">
        <v>114</v>
      </c>
      <c r="E274" s="23">
        <v>711.09999999999991</v>
      </c>
      <c r="F274" s="11">
        <v>423</v>
      </c>
      <c r="G274" s="11">
        <v>1</v>
      </c>
      <c r="H274" s="12">
        <v>42461</v>
      </c>
      <c r="I274" s="13" t="s">
        <v>620</v>
      </c>
    </row>
    <row r="275" spans="1:9" x14ac:dyDescent="0.3">
      <c r="A275" s="9">
        <f>IF(B275&lt;&gt;"",ROWS($B$6:B275),"")</f>
        <v>270</v>
      </c>
      <c r="B275" s="1" t="s">
        <v>621</v>
      </c>
      <c r="C275" s="1" t="s">
        <v>622</v>
      </c>
      <c r="D275" s="10" t="s">
        <v>114</v>
      </c>
      <c r="E275" s="23">
        <v>700.9</v>
      </c>
      <c r="F275" s="11">
        <v>393</v>
      </c>
      <c r="G275" s="11">
        <v>1</v>
      </c>
      <c r="H275" s="12">
        <v>42489</v>
      </c>
      <c r="I275" s="13" t="s">
        <v>39</v>
      </c>
    </row>
    <row r="276" spans="1:9" x14ac:dyDescent="0.3">
      <c r="A276" s="9">
        <f>IF(B276&lt;&gt;"",ROWS($B$6:B276),"")</f>
        <v>271</v>
      </c>
      <c r="B276" s="1" t="s">
        <v>623</v>
      </c>
      <c r="C276" s="1" t="s">
        <v>624</v>
      </c>
      <c r="D276" s="10" t="s">
        <v>33</v>
      </c>
      <c r="E276" s="23">
        <v>677.5</v>
      </c>
      <c r="F276" s="11">
        <v>140</v>
      </c>
      <c r="G276" s="11">
        <v>1</v>
      </c>
      <c r="H276" s="12">
        <v>42685</v>
      </c>
      <c r="I276" s="13" t="s">
        <v>424</v>
      </c>
    </row>
    <row r="277" spans="1:9" x14ac:dyDescent="0.3">
      <c r="A277" s="9">
        <f>IF(B277&lt;&gt;"",ROWS($B$6:B277),"")</f>
        <v>272</v>
      </c>
      <c r="B277" s="1" t="s">
        <v>625</v>
      </c>
      <c r="C277" s="1" t="s">
        <v>626</v>
      </c>
      <c r="D277" s="10" t="s">
        <v>33</v>
      </c>
      <c r="E277" s="23">
        <v>661.8</v>
      </c>
      <c r="F277" s="11">
        <v>389</v>
      </c>
      <c r="G277" s="11">
        <v>1</v>
      </c>
      <c r="H277" s="12">
        <v>42398</v>
      </c>
      <c r="I277" s="13" t="s">
        <v>39</v>
      </c>
    </row>
    <row r="278" spans="1:9" x14ac:dyDescent="0.3">
      <c r="A278" s="9">
        <f>IF(B278&lt;&gt;"",ROWS($B$6:B278),"")</f>
        <v>273</v>
      </c>
      <c r="B278" s="1" t="s">
        <v>627</v>
      </c>
      <c r="C278" s="1" t="s">
        <v>628</v>
      </c>
      <c r="D278" s="10" t="s">
        <v>712</v>
      </c>
      <c r="E278" s="23">
        <v>647.20000000000005</v>
      </c>
      <c r="F278" s="11">
        <v>143</v>
      </c>
      <c r="G278" s="11">
        <v>2</v>
      </c>
      <c r="H278" s="12">
        <v>42615</v>
      </c>
      <c r="I278" s="13" t="s">
        <v>418</v>
      </c>
    </row>
    <row r="279" spans="1:9" x14ac:dyDescent="0.3">
      <c r="A279" s="9">
        <f>IF(B279&lt;&gt;"",ROWS($B$6:B279),"")</f>
        <v>274</v>
      </c>
      <c r="B279" s="1" t="s">
        <v>629</v>
      </c>
      <c r="C279" s="1" t="s">
        <v>630</v>
      </c>
      <c r="D279" s="10" t="s">
        <v>631</v>
      </c>
      <c r="E279" s="23">
        <v>634.70000000000005</v>
      </c>
      <c r="F279" s="11">
        <v>173</v>
      </c>
      <c r="G279" s="11">
        <v>4</v>
      </c>
      <c r="H279" s="12">
        <v>42730</v>
      </c>
      <c r="I279" s="13" t="s">
        <v>424</v>
      </c>
    </row>
    <row r="280" spans="1:9" x14ac:dyDescent="0.3">
      <c r="A280" s="9">
        <f>IF(B280&lt;&gt;"",ROWS($B$6:B280),"")</f>
        <v>275</v>
      </c>
      <c r="B280" s="1" t="s">
        <v>632</v>
      </c>
      <c r="C280" s="1" t="s">
        <v>633</v>
      </c>
      <c r="D280" s="10" t="s">
        <v>456</v>
      </c>
      <c r="E280" s="23">
        <v>615</v>
      </c>
      <c r="F280" s="11">
        <v>165</v>
      </c>
      <c r="G280" s="11">
        <v>3</v>
      </c>
      <c r="H280" s="12">
        <v>42832</v>
      </c>
      <c r="I280" s="13" t="s">
        <v>74</v>
      </c>
    </row>
    <row r="281" spans="1:9" x14ac:dyDescent="0.3">
      <c r="A281" s="9">
        <f>IF(B281&lt;&gt;"",ROWS($B$6:B281),"")</f>
        <v>276</v>
      </c>
      <c r="B281" s="1" t="s">
        <v>634</v>
      </c>
      <c r="C281" s="1" t="s">
        <v>635</v>
      </c>
      <c r="D281" s="10" t="s">
        <v>33</v>
      </c>
      <c r="E281" s="23">
        <v>611</v>
      </c>
      <c r="F281" s="11">
        <v>350</v>
      </c>
      <c r="G281" s="11">
        <v>2</v>
      </c>
      <c r="H281" s="12">
        <v>42405</v>
      </c>
      <c r="I281" s="13" t="s">
        <v>48</v>
      </c>
    </row>
    <row r="282" spans="1:9" x14ac:dyDescent="0.3">
      <c r="A282" s="9">
        <f>IF(B282&lt;&gt;"",ROWS($B$6:B282),"")</f>
        <v>277</v>
      </c>
      <c r="B282" s="1" t="s">
        <v>636</v>
      </c>
      <c r="C282" s="1" t="s">
        <v>637</v>
      </c>
      <c r="D282" s="10" t="s">
        <v>638</v>
      </c>
      <c r="E282" s="23">
        <v>603.79999999999995</v>
      </c>
      <c r="F282" s="11">
        <v>115</v>
      </c>
      <c r="G282" s="11">
        <v>1</v>
      </c>
      <c r="H282" s="12">
        <v>42622</v>
      </c>
      <c r="I282" s="13" t="s">
        <v>360</v>
      </c>
    </row>
    <row r="283" spans="1:9" x14ac:dyDescent="0.3">
      <c r="A283" s="9">
        <f>IF(B283&lt;&gt;"",ROWS($B$6:B283),"")</f>
        <v>278</v>
      </c>
      <c r="B283" s="1" t="s">
        <v>639</v>
      </c>
      <c r="C283" s="1" t="s">
        <v>640</v>
      </c>
      <c r="D283" s="10" t="s">
        <v>33</v>
      </c>
      <c r="E283" s="23">
        <v>596.52</v>
      </c>
      <c r="F283" s="11">
        <v>343</v>
      </c>
      <c r="G283" s="11">
        <v>2</v>
      </c>
      <c r="H283" s="12">
        <v>42601</v>
      </c>
      <c r="I283" s="13" t="s">
        <v>238</v>
      </c>
    </row>
    <row r="284" spans="1:9" x14ac:dyDescent="0.3">
      <c r="A284" s="9">
        <f>IF(B284&lt;&gt;"",ROWS($B$6:B284),"")</f>
        <v>279</v>
      </c>
      <c r="B284" s="1" t="s">
        <v>641</v>
      </c>
      <c r="C284" s="1" t="s">
        <v>642</v>
      </c>
      <c r="D284" s="10" t="s">
        <v>722</v>
      </c>
      <c r="E284" s="23">
        <v>588.5</v>
      </c>
      <c r="F284" s="11">
        <v>253</v>
      </c>
      <c r="G284" s="11">
        <v>3</v>
      </c>
      <c r="H284" s="12">
        <v>42804</v>
      </c>
      <c r="I284" s="13" t="s">
        <v>281</v>
      </c>
    </row>
    <row r="285" spans="1:9" x14ac:dyDescent="0.3">
      <c r="A285" s="9">
        <f>IF(B285&lt;&gt;"",ROWS($B$6:B285),"")</f>
        <v>280</v>
      </c>
      <c r="B285" s="1" t="s">
        <v>643</v>
      </c>
      <c r="C285" s="1" t="s">
        <v>643</v>
      </c>
      <c r="D285" s="10" t="s">
        <v>510</v>
      </c>
      <c r="E285" s="23">
        <v>587</v>
      </c>
      <c r="F285" s="11">
        <v>262</v>
      </c>
      <c r="G285" s="11">
        <v>1</v>
      </c>
      <c r="H285" s="12" t="s">
        <v>644</v>
      </c>
      <c r="I285" s="13" t="s">
        <v>434</v>
      </c>
    </row>
    <row r="286" spans="1:9" x14ac:dyDescent="0.3">
      <c r="A286" s="9">
        <f>IF(B286&lt;&gt;"",ROWS($B$6:B286),"")</f>
        <v>281</v>
      </c>
      <c r="B286" s="1" t="s">
        <v>645</v>
      </c>
      <c r="C286" s="1" t="s">
        <v>646</v>
      </c>
      <c r="D286" s="10" t="s">
        <v>721</v>
      </c>
      <c r="E286" s="23">
        <v>582</v>
      </c>
      <c r="F286" s="11">
        <v>330</v>
      </c>
      <c r="G286" s="11">
        <v>1</v>
      </c>
      <c r="H286" s="12">
        <v>42412</v>
      </c>
      <c r="I286" s="13" t="s">
        <v>620</v>
      </c>
    </row>
    <row r="287" spans="1:9" x14ac:dyDescent="0.3">
      <c r="A287" s="9">
        <f>IF(B287&lt;&gt;"",ROWS($B$6:B287),"")</f>
        <v>282</v>
      </c>
      <c r="B287" s="1" t="s">
        <v>647</v>
      </c>
      <c r="C287" s="1" t="s">
        <v>648</v>
      </c>
      <c r="D287" s="10" t="s">
        <v>33</v>
      </c>
      <c r="E287" s="23">
        <v>580</v>
      </c>
      <c r="F287" s="11">
        <v>150</v>
      </c>
      <c r="G287" s="11">
        <v>1</v>
      </c>
      <c r="H287" s="12">
        <v>42629</v>
      </c>
      <c r="I287" s="13" t="s">
        <v>34</v>
      </c>
    </row>
    <row r="288" spans="1:9" x14ac:dyDescent="0.3">
      <c r="A288" s="9">
        <f>IF(B288&lt;&gt;"",ROWS($B$6:B288),"")</f>
        <v>283</v>
      </c>
      <c r="B288" s="1" t="s">
        <v>649</v>
      </c>
      <c r="C288" s="1" t="s">
        <v>650</v>
      </c>
      <c r="D288" s="10" t="s">
        <v>651</v>
      </c>
      <c r="E288" s="23">
        <v>552</v>
      </c>
      <c r="F288" s="11">
        <v>145</v>
      </c>
      <c r="G288" s="11">
        <v>2</v>
      </c>
      <c r="H288" s="12">
        <v>42832</v>
      </c>
      <c r="I288" s="13" t="s">
        <v>74</v>
      </c>
    </row>
    <row r="289" spans="1:9" x14ac:dyDescent="0.3">
      <c r="A289" s="9">
        <f>IF(B289&lt;&gt;"",ROWS($B$6:B289),"")</f>
        <v>284</v>
      </c>
      <c r="B289" s="1" t="s">
        <v>652</v>
      </c>
      <c r="C289" s="1" t="s">
        <v>653</v>
      </c>
      <c r="D289" s="10" t="s">
        <v>243</v>
      </c>
      <c r="E289" s="23">
        <v>541</v>
      </c>
      <c r="F289" s="11">
        <v>258</v>
      </c>
      <c r="G289" s="11">
        <v>1</v>
      </c>
      <c r="H289" s="12">
        <v>41895</v>
      </c>
      <c r="I289" s="13" t="s">
        <v>434</v>
      </c>
    </row>
    <row r="290" spans="1:9" x14ac:dyDescent="0.3">
      <c r="A290" s="9">
        <f>IF(B290&lt;&gt;"",ROWS($B$6:B290),"")</f>
        <v>285</v>
      </c>
      <c r="B290" s="1" t="s">
        <v>654</v>
      </c>
      <c r="C290" s="1" t="s">
        <v>655</v>
      </c>
      <c r="D290" s="10" t="s">
        <v>114</v>
      </c>
      <c r="E290" s="23">
        <v>437</v>
      </c>
      <c r="F290" s="11">
        <v>111</v>
      </c>
      <c r="G290" s="11">
        <v>1</v>
      </c>
      <c r="H290" s="12">
        <v>42867</v>
      </c>
      <c r="I290" s="13" t="s">
        <v>74</v>
      </c>
    </row>
    <row r="291" spans="1:9" x14ac:dyDescent="0.3">
      <c r="A291" s="9">
        <f>IF(B291&lt;&gt;"",ROWS($B$6:B291),"")</f>
        <v>286</v>
      </c>
      <c r="B291" s="1" t="s">
        <v>656</v>
      </c>
      <c r="C291" s="1" t="s">
        <v>656</v>
      </c>
      <c r="D291" s="10" t="s">
        <v>510</v>
      </c>
      <c r="E291" s="23">
        <v>424</v>
      </c>
      <c r="F291" s="11">
        <v>195</v>
      </c>
      <c r="G291" s="11">
        <v>1</v>
      </c>
      <c r="H291" s="12" t="s">
        <v>657</v>
      </c>
      <c r="I291" s="13" t="s">
        <v>434</v>
      </c>
    </row>
    <row r="292" spans="1:9" x14ac:dyDescent="0.3">
      <c r="A292" s="9">
        <f>IF(B292&lt;&gt;"",ROWS($B$6:B292),"")</f>
        <v>287</v>
      </c>
      <c r="B292" s="1" t="s">
        <v>658</v>
      </c>
      <c r="C292" s="1" t="s">
        <v>659</v>
      </c>
      <c r="D292" s="10" t="s">
        <v>616</v>
      </c>
      <c r="E292" s="23">
        <v>399</v>
      </c>
      <c r="F292" s="11">
        <v>97</v>
      </c>
      <c r="G292" s="11">
        <v>1</v>
      </c>
      <c r="H292" s="12">
        <v>42832</v>
      </c>
      <c r="I292" s="13" t="s">
        <v>74</v>
      </c>
    </row>
    <row r="293" spans="1:9" x14ac:dyDescent="0.3">
      <c r="A293" s="9">
        <f>IF(B293&lt;&gt;"",ROWS($B$6:B293),"")</f>
        <v>288</v>
      </c>
      <c r="B293" s="1" t="s">
        <v>660</v>
      </c>
      <c r="C293" s="1" t="s">
        <v>661</v>
      </c>
      <c r="D293" s="10" t="s">
        <v>33</v>
      </c>
      <c r="E293" s="23">
        <v>383.5</v>
      </c>
      <c r="F293" s="11">
        <v>136</v>
      </c>
      <c r="G293" s="11">
        <v>2</v>
      </c>
      <c r="H293" s="12">
        <v>42720</v>
      </c>
      <c r="I293" s="13" t="s">
        <v>137</v>
      </c>
    </row>
    <row r="294" spans="1:9" x14ac:dyDescent="0.3">
      <c r="A294" s="9">
        <f>IF(B294&lt;&gt;"",ROWS($B$6:B294),"")</f>
        <v>289</v>
      </c>
      <c r="B294" s="1" t="s">
        <v>662</v>
      </c>
      <c r="C294" s="1" t="s">
        <v>663</v>
      </c>
      <c r="D294" s="10" t="s">
        <v>33</v>
      </c>
      <c r="E294" s="23">
        <v>382</v>
      </c>
      <c r="F294" s="11">
        <v>194</v>
      </c>
      <c r="G294" s="11">
        <v>1</v>
      </c>
      <c r="H294" s="12">
        <v>42322</v>
      </c>
      <c r="I294" s="13" t="s">
        <v>39</v>
      </c>
    </row>
    <row r="295" spans="1:9" x14ac:dyDescent="0.3">
      <c r="A295" s="9">
        <f>IF(B295&lt;&gt;"",ROWS($B$6:B295),"")</f>
        <v>290</v>
      </c>
      <c r="B295" s="1" t="s">
        <v>664</v>
      </c>
      <c r="C295" s="1" t="s">
        <v>665</v>
      </c>
      <c r="D295" s="10" t="s">
        <v>62</v>
      </c>
      <c r="E295" s="23">
        <v>373</v>
      </c>
      <c r="F295" s="11">
        <v>87</v>
      </c>
      <c r="G295" s="11">
        <v>1</v>
      </c>
      <c r="H295" s="12">
        <v>42832</v>
      </c>
      <c r="I295" s="13" t="s">
        <v>74</v>
      </c>
    </row>
    <row r="296" spans="1:9" x14ac:dyDescent="0.3">
      <c r="A296" s="9">
        <f>IF(B296&lt;&gt;"",ROWS($B$6:B296),"")</f>
        <v>291</v>
      </c>
      <c r="B296" s="1" t="s">
        <v>666</v>
      </c>
      <c r="C296" s="1" t="s">
        <v>667</v>
      </c>
      <c r="D296" s="10" t="s">
        <v>62</v>
      </c>
      <c r="E296" s="23">
        <v>371</v>
      </c>
      <c r="F296" s="11">
        <v>246</v>
      </c>
      <c r="G296" s="11">
        <v>1</v>
      </c>
      <c r="H296" s="12" t="s">
        <v>510</v>
      </c>
      <c r="I296" s="13" t="s">
        <v>434</v>
      </c>
    </row>
    <row r="297" spans="1:9" x14ac:dyDescent="0.3">
      <c r="A297" s="9">
        <f>IF(B297&lt;&gt;"",ROWS($B$6:B297),"")</f>
        <v>292</v>
      </c>
      <c r="B297" s="1" t="s">
        <v>668</v>
      </c>
      <c r="C297" s="1" t="s">
        <v>669</v>
      </c>
      <c r="D297" s="10" t="s">
        <v>567</v>
      </c>
      <c r="E297" s="23">
        <v>366</v>
      </c>
      <c r="F297" s="11">
        <v>112</v>
      </c>
      <c r="G297" s="11">
        <v>1</v>
      </c>
      <c r="H297" s="12">
        <v>42832</v>
      </c>
      <c r="I297" s="13" t="s">
        <v>74</v>
      </c>
    </row>
    <row r="298" spans="1:9" x14ac:dyDescent="0.3">
      <c r="A298" s="9">
        <f>IF(B298&lt;&gt;"",ROWS($B$6:B298),"")</f>
        <v>293</v>
      </c>
      <c r="B298" s="1" t="s">
        <v>670</v>
      </c>
      <c r="C298" s="1" t="s">
        <v>671</v>
      </c>
      <c r="D298" s="10" t="s">
        <v>717</v>
      </c>
      <c r="E298" s="23">
        <v>366</v>
      </c>
      <c r="F298" s="11">
        <v>77</v>
      </c>
      <c r="G298" s="11">
        <v>2</v>
      </c>
      <c r="H298" s="12">
        <v>42720</v>
      </c>
      <c r="I298" s="13" t="s">
        <v>617</v>
      </c>
    </row>
    <row r="299" spans="1:9" x14ac:dyDescent="0.3">
      <c r="A299" s="9">
        <f>IF(B299&lt;&gt;"",ROWS($B$6:B299),"")</f>
        <v>294</v>
      </c>
      <c r="B299" s="1" t="s">
        <v>672</v>
      </c>
      <c r="C299" s="1" t="s">
        <v>673</v>
      </c>
      <c r="D299" s="10" t="s">
        <v>429</v>
      </c>
      <c r="E299" s="23">
        <v>317.14999999999998</v>
      </c>
      <c r="F299" s="11">
        <v>179</v>
      </c>
      <c r="G299" s="11">
        <v>1</v>
      </c>
      <c r="H299" s="12" t="s">
        <v>674</v>
      </c>
      <c r="I299" s="13" t="s">
        <v>281</v>
      </c>
    </row>
    <row r="300" spans="1:9" x14ac:dyDescent="0.3">
      <c r="A300" s="9">
        <f>IF(B300&lt;&gt;"",ROWS($B$6:B300),"")</f>
        <v>295</v>
      </c>
      <c r="B300" s="1" t="s">
        <v>675</v>
      </c>
      <c r="C300" s="1" t="s">
        <v>676</v>
      </c>
      <c r="D300" s="10" t="s">
        <v>721</v>
      </c>
      <c r="E300" s="23">
        <v>312</v>
      </c>
      <c r="F300" s="11">
        <v>107</v>
      </c>
      <c r="G300" s="11">
        <v>2</v>
      </c>
      <c r="H300" s="12">
        <v>42804</v>
      </c>
      <c r="I300" s="13" t="s">
        <v>281</v>
      </c>
    </row>
    <row r="301" spans="1:9" x14ac:dyDescent="0.3">
      <c r="A301" s="9">
        <f>IF(B301&lt;&gt;"",ROWS($B$6:B301),"")</f>
        <v>296</v>
      </c>
      <c r="B301" s="1" t="s">
        <v>677</v>
      </c>
      <c r="C301" s="1" t="s">
        <v>678</v>
      </c>
      <c r="D301" s="10" t="s">
        <v>33</v>
      </c>
      <c r="E301" s="23">
        <v>243.63</v>
      </c>
      <c r="F301" s="11">
        <v>49</v>
      </c>
      <c r="G301" s="11">
        <v>1</v>
      </c>
      <c r="H301" s="12">
        <v>42692</v>
      </c>
      <c r="I301" s="13" t="s">
        <v>360</v>
      </c>
    </row>
    <row r="302" spans="1:9" x14ac:dyDescent="0.3">
      <c r="A302" s="9">
        <f>IF(B302&lt;&gt;"",ROWS($B$6:B302),"")</f>
        <v>297</v>
      </c>
      <c r="B302" s="1" t="s">
        <v>679</v>
      </c>
      <c r="C302" s="1" t="s">
        <v>680</v>
      </c>
      <c r="D302" s="10" t="s">
        <v>544</v>
      </c>
      <c r="E302" s="23">
        <v>234</v>
      </c>
      <c r="F302" s="11">
        <v>117</v>
      </c>
      <c r="G302" s="11">
        <v>1</v>
      </c>
      <c r="H302" s="12">
        <v>40810</v>
      </c>
      <c r="I302" s="13" t="s">
        <v>434</v>
      </c>
    </row>
    <row r="303" spans="1:9" x14ac:dyDescent="0.3">
      <c r="A303" s="9">
        <f>IF(B303&lt;&gt;"",ROWS($B$6:B303),"")</f>
        <v>298</v>
      </c>
      <c r="B303" s="1" t="s">
        <v>681</v>
      </c>
      <c r="C303" s="1" t="s">
        <v>682</v>
      </c>
      <c r="D303" s="10" t="s">
        <v>33</v>
      </c>
      <c r="E303" s="23">
        <v>222</v>
      </c>
      <c r="F303" s="11">
        <v>82</v>
      </c>
      <c r="G303" s="11">
        <v>1</v>
      </c>
      <c r="H303" s="12">
        <v>42587</v>
      </c>
      <c r="I303" s="13" t="s">
        <v>39</v>
      </c>
    </row>
    <row r="304" spans="1:9" x14ac:dyDescent="0.3">
      <c r="A304" s="9">
        <f>IF(B304&lt;&gt;"",ROWS($B$6:B304),"")</f>
        <v>299</v>
      </c>
      <c r="B304" s="1" t="s">
        <v>683</v>
      </c>
      <c r="C304" s="1" t="s">
        <v>684</v>
      </c>
      <c r="D304" s="10" t="s">
        <v>33</v>
      </c>
      <c r="E304" s="23">
        <v>180</v>
      </c>
      <c r="F304" s="11">
        <v>40</v>
      </c>
      <c r="G304" s="11">
        <v>1</v>
      </c>
      <c r="H304" s="12">
        <v>42678</v>
      </c>
      <c r="I304" s="13" t="s">
        <v>225</v>
      </c>
    </row>
    <row r="305" spans="1:9" x14ac:dyDescent="0.3">
      <c r="A305" s="9">
        <f>IF(B305&lt;&gt;"",ROWS($B$6:B305),"")</f>
        <v>300</v>
      </c>
      <c r="B305" s="1" t="s">
        <v>685</v>
      </c>
      <c r="C305" s="1" t="s">
        <v>686</v>
      </c>
      <c r="D305" s="10" t="s">
        <v>567</v>
      </c>
      <c r="E305" s="23">
        <v>126</v>
      </c>
      <c r="F305" s="11">
        <v>63</v>
      </c>
      <c r="G305" s="11">
        <v>1</v>
      </c>
      <c r="H305" s="12">
        <v>41039</v>
      </c>
      <c r="I305" s="13" t="s">
        <v>434</v>
      </c>
    </row>
    <row r="306" spans="1:9" x14ac:dyDescent="0.3">
      <c r="A306" s="9">
        <f>IF(B306&lt;&gt;"",ROWS($B$6:B306),"")</f>
        <v>301</v>
      </c>
      <c r="B306" s="1" t="s">
        <v>687</v>
      </c>
      <c r="C306" s="1" t="s">
        <v>688</v>
      </c>
      <c r="D306" s="10" t="s">
        <v>33</v>
      </c>
      <c r="E306" s="23">
        <v>121</v>
      </c>
      <c r="F306" s="11">
        <v>25</v>
      </c>
      <c r="G306" s="11">
        <v>1</v>
      </c>
      <c r="H306" s="12">
        <v>42405</v>
      </c>
      <c r="I306" s="13" t="s">
        <v>137</v>
      </c>
    </row>
    <row r="307" spans="1:9" x14ac:dyDescent="0.3">
      <c r="A307" s="9">
        <f>IF(B307&lt;&gt;"",ROWS($B$6:B307),"")</f>
        <v>302</v>
      </c>
      <c r="B307" s="1" t="s">
        <v>689</v>
      </c>
      <c r="C307" s="1" t="s">
        <v>690</v>
      </c>
      <c r="D307" s="10" t="s">
        <v>62</v>
      </c>
      <c r="E307" s="23">
        <v>109.5</v>
      </c>
      <c r="F307" s="11">
        <v>21</v>
      </c>
      <c r="G307" s="11">
        <v>9</v>
      </c>
      <c r="H307" s="12">
        <v>42545</v>
      </c>
      <c r="I307" s="13" t="s">
        <v>115</v>
      </c>
    </row>
    <row r="308" spans="1:9" x14ac:dyDescent="0.3">
      <c r="A308" s="9">
        <f>IF(B308&lt;&gt;"",ROWS($B$6:B308),"")</f>
        <v>303</v>
      </c>
      <c r="B308" s="1" t="s">
        <v>691</v>
      </c>
      <c r="C308" s="1" t="s">
        <v>691</v>
      </c>
      <c r="D308" s="10" t="s">
        <v>27</v>
      </c>
      <c r="E308" s="23">
        <v>108</v>
      </c>
      <c r="F308" s="11">
        <v>54</v>
      </c>
      <c r="G308" s="11">
        <v>1</v>
      </c>
      <c r="H308" s="12">
        <v>41544</v>
      </c>
      <c r="I308" s="13" t="s">
        <v>692</v>
      </c>
    </row>
    <row r="309" spans="1:9" x14ac:dyDescent="0.3">
      <c r="A309" s="9">
        <f>IF(B309&lt;&gt;"",ROWS($B$6:B309),"")</f>
        <v>304</v>
      </c>
      <c r="B309" s="1" t="s">
        <v>693</v>
      </c>
      <c r="C309" s="1" t="s">
        <v>694</v>
      </c>
      <c r="D309" s="10" t="s">
        <v>33</v>
      </c>
      <c r="E309" s="23">
        <v>106.2</v>
      </c>
      <c r="F309" s="11">
        <v>41</v>
      </c>
      <c r="G309" s="11">
        <v>1</v>
      </c>
      <c r="H309" s="12">
        <v>42496</v>
      </c>
      <c r="I309" s="13" t="s">
        <v>39</v>
      </c>
    </row>
    <row r="310" spans="1:9" x14ac:dyDescent="0.3">
      <c r="A310" s="9">
        <f>IF(B310&lt;&gt;"",ROWS($B$6:B310),"")</f>
        <v>305</v>
      </c>
      <c r="B310" s="1" t="s">
        <v>695</v>
      </c>
      <c r="C310" s="1" t="s">
        <v>696</v>
      </c>
      <c r="D310" s="10" t="s">
        <v>33</v>
      </c>
      <c r="E310" s="23">
        <v>79.2</v>
      </c>
      <c r="F310" s="11">
        <v>36</v>
      </c>
      <c r="G310" s="11">
        <v>1</v>
      </c>
      <c r="H310" s="12">
        <v>41906</v>
      </c>
      <c r="I310" s="13" t="s">
        <v>434</v>
      </c>
    </row>
    <row r="311" spans="1:9" x14ac:dyDescent="0.3">
      <c r="A311" s="9">
        <f>IF(B311&lt;&gt;"",ROWS($B$6:B311),"")</f>
        <v>306</v>
      </c>
      <c r="B311" s="1" t="s">
        <v>697</v>
      </c>
      <c r="C311" s="1" t="s">
        <v>697</v>
      </c>
      <c r="D311" s="10" t="s">
        <v>27</v>
      </c>
      <c r="E311" s="23">
        <v>34.5</v>
      </c>
      <c r="F311" s="11">
        <v>10</v>
      </c>
      <c r="G311" s="11">
        <v>1</v>
      </c>
      <c r="H311" s="12">
        <v>42664</v>
      </c>
      <c r="I311" s="13" t="s">
        <v>115</v>
      </c>
    </row>
    <row r="312" spans="1:9" x14ac:dyDescent="0.3">
      <c r="A312" s="9">
        <f>IF(B312&lt;&gt;"",ROWS($B$6:B312),"")</f>
        <v>307</v>
      </c>
      <c r="B312" s="1" t="s">
        <v>698</v>
      </c>
      <c r="C312" s="1" t="s">
        <v>699</v>
      </c>
      <c r="D312" s="10" t="s">
        <v>700</v>
      </c>
      <c r="E312" s="23">
        <v>28</v>
      </c>
      <c r="F312" s="11">
        <v>8</v>
      </c>
      <c r="G312" s="11">
        <v>1</v>
      </c>
      <c r="H312" s="12">
        <v>42426</v>
      </c>
      <c r="I312" s="13" t="s">
        <v>418</v>
      </c>
    </row>
    <row r="313" spans="1:9" x14ac:dyDescent="0.3">
      <c r="A313" s="9">
        <f>IF(B313&lt;&gt;"",ROWS($B$6:B313),"")</f>
        <v>308</v>
      </c>
      <c r="B313" s="1" t="s">
        <v>701</v>
      </c>
      <c r="C313" s="1" t="s">
        <v>702</v>
      </c>
      <c r="D313" s="10" t="s">
        <v>33</v>
      </c>
      <c r="E313" s="23">
        <v>20.6</v>
      </c>
      <c r="F313" s="11">
        <v>5</v>
      </c>
      <c r="G313" s="11">
        <v>1</v>
      </c>
      <c r="H313" s="12">
        <v>42692</v>
      </c>
      <c r="I313" s="13" t="s">
        <v>39</v>
      </c>
    </row>
    <row r="314" spans="1:9" x14ac:dyDescent="0.3">
      <c r="A314" s="9">
        <f>IF(B314&lt;&gt;"",ROWS($B$6:B314),"")</f>
        <v>309</v>
      </c>
      <c r="B314" s="1" t="s">
        <v>703</v>
      </c>
      <c r="C314" s="1" t="s">
        <v>704</v>
      </c>
      <c r="D314" s="10" t="s">
        <v>33</v>
      </c>
      <c r="E314" s="23">
        <v>8</v>
      </c>
      <c r="F314" s="11">
        <v>2</v>
      </c>
      <c r="G314" s="11">
        <v>1</v>
      </c>
      <c r="H314" s="12">
        <v>42720</v>
      </c>
      <c r="I314" s="13" t="s">
        <v>225</v>
      </c>
    </row>
    <row r="315" spans="1:9" x14ac:dyDescent="0.3">
      <c r="A315" t="s">
        <v>9</v>
      </c>
      <c r="B315">
        <f>SUBTOTAL(103,_2018[Filmo pavadinimas])</f>
        <v>309</v>
      </c>
      <c r="E315" s="21">
        <f>SUBTOTAL(109,_2018[Pajamos])</f>
        <v>20452843.799999978</v>
      </c>
      <c r="F315" s="14">
        <f>SUBTOTAL(109,_2018[Žiūrovų skaičius])</f>
        <v>4061523</v>
      </c>
    </row>
    <row r="317" spans="1:9" x14ac:dyDescent="0.3">
      <c r="D317" s="3" t="s">
        <v>12</v>
      </c>
      <c r="E317" s="24" t="s">
        <v>4</v>
      </c>
      <c r="F317" s="4" t="s">
        <v>5</v>
      </c>
    </row>
    <row r="318" spans="1:9" x14ac:dyDescent="0.3">
      <c r="D318" s="1" t="s">
        <v>0</v>
      </c>
      <c r="E318" s="25">
        <f>Table3[[#Totals],[Pajamos]]</f>
        <v>2068528.3600000003</v>
      </c>
      <c r="F318" s="25">
        <f>Table3[[#Totals],[Žiūrovų skaičius]]</f>
        <v>427507</v>
      </c>
    </row>
    <row r="319" spans="1:9" x14ac:dyDescent="0.3">
      <c r="D319" s="1" t="s">
        <v>13</v>
      </c>
      <c r="E319" s="25">
        <f>Table3_Vasaris[[#Totals],[Pajamos]]</f>
        <v>2271196.8599999989</v>
      </c>
      <c r="F319" s="25">
        <f>Table3_Vasaris[[#Totals],[Žiūrovų skaičius]]</f>
        <v>453997</v>
      </c>
    </row>
    <row r="320" spans="1:9" x14ac:dyDescent="0.3">
      <c r="D320" s="1" t="s">
        <v>14</v>
      </c>
      <c r="E320" s="25">
        <f>Table3_Kovas[[#Totals],[Pajamos]]</f>
        <v>1503115.0199999998</v>
      </c>
      <c r="F320" s="25">
        <f>Table3_Kovas[[#Totals],[Žiūrovų skaičius]]</f>
        <v>307333</v>
      </c>
    </row>
    <row r="321" spans="4:6" x14ac:dyDescent="0.3">
      <c r="D321" s="1" t="s">
        <v>15</v>
      </c>
      <c r="E321" s="25">
        <f>Table3_Balandis[[#Totals],[Pajamos]]</f>
        <v>1612094.05</v>
      </c>
      <c r="F321" s="25">
        <f>Table3_Balandis[[#Totals],[Žiūrovų skaičius]]</f>
        <v>334046</v>
      </c>
    </row>
    <row r="322" spans="4:6" x14ac:dyDescent="0.3">
      <c r="D322" s="1" t="s">
        <v>16</v>
      </c>
      <c r="E322" s="25">
        <f>Table3_Gegužė[[#Totals],[Pajamos]]</f>
        <v>834466.69</v>
      </c>
      <c r="F322" s="25">
        <f>Table3_Gegužė[[#Totals],[Žiūrovų skaičius]]</f>
        <v>166266</v>
      </c>
    </row>
    <row r="323" spans="4:6" x14ac:dyDescent="0.3">
      <c r="D323" s="1" t="s">
        <v>17</v>
      </c>
      <c r="E323" s="25">
        <f>Table3_Birželis[[#Totals],[Pajamos]]</f>
        <v>1381629.1700000004</v>
      </c>
      <c r="F323" s="25">
        <f>Table3_Birželis[[#Totals],[Žiūrovų skaičius]]</f>
        <v>272122</v>
      </c>
    </row>
    <row r="324" spans="4:6" x14ac:dyDescent="0.3">
      <c r="D324" s="1" t="s">
        <v>18</v>
      </c>
      <c r="E324" s="25">
        <f>Table3_Liepa[[#Totals],[Pajamos]]</f>
        <v>1733177.2200000004</v>
      </c>
      <c r="F324" s="25">
        <f>Table3_Liepa[[#Totals],[Žiūrovų skaičius]]</f>
        <v>340439</v>
      </c>
    </row>
    <row r="325" spans="4:6" x14ac:dyDescent="0.3">
      <c r="D325" s="1" t="s">
        <v>19</v>
      </c>
      <c r="E325" s="25">
        <f>Table3_Rugpjūtis[[#Totals],[Pajamos]]</f>
        <v>1442873.7199999997</v>
      </c>
      <c r="F325" s="25">
        <f>Table3_Rugpjūtis[[#Totals],[Žiūrovų skaičius]]</f>
        <v>291220</v>
      </c>
    </row>
    <row r="326" spans="4:6" x14ac:dyDescent="0.3">
      <c r="D326" s="1" t="s">
        <v>20</v>
      </c>
      <c r="E326" s="25">
        <f>Table3_Rugsėjis[[#Totals],[Pajamos]]</f>
        <v>1206556.7800000007</v>
      </c>
      <c r="F326" s="25">
        <f>Table3_Rugsėjis[[#Totals],[Žiūrovų skaičius]]</f>
        <v>246611</v>
      </c>
    </row>
    <row r="327" spans="4:6" x14ac:dyDescent="0.3">
      <c r="D327" s="1" t="s">
        <v>21</v>
      </c>
      <c r="E327" s="25">
        <f>Table3_Spalis[[#Totals],[Pajamos]]</f>
        <v>1872448.4400000006</v>
      </c>
      <c r="F327" s="25">
        <f>Table3_Spalis[[#Totals],[Žiūrovų skaičius]]</f>
        <v>365166</v>
      </c>
    </row>
    <row r="328" spans="4:6" x14ac:dyDescent="0.3">
      <c r="D328" s="1" t="s">
        <v>22</v>
      </c>
      <c r="E328" s="25">
        <f>Table3_Lapkritis[[#Totals],[Pajamos]]</f>
        <v>2184096.7199999993</v>
      </c>
      <c r="F328" s="25">
        <f>Table3_Lapkritis[[#Totals],[Žiūrovų skaičius]]</f>
        <v>413895</v>
      </c>
    </row>
    <row r="329" spans="4:6" ht="15" customHeight="1" thickBot="1" x14ac:dyDescent="0.35">
      <c r="D329" s="1" t="s">
        <v>23</v>
      </c>
      <c r="E329" s="25">
        <f>Table3_Gruodis[[#Totals],[Pajamos]]</f>
        <v>2342660.5900000008</v>
      </c>
      <c r="F329" s="25">
        <f>Table3_Gruodis[[#Totals],[Žiūrovų skaičius]]</f>
        <v>442921</v>
      </c>
    </row>
    <row r="330" spans="4:6" x14ac:dyDescent="0.3">
      <c r="D330" s="2" t="s">
        <v>24</v>
      </c>
      <c r="E330" s="26">
        <f>SUM(E318:E329)</f>
        <v>20452843.620000001</v>
      </c>
      <c r="F330" s="5">
        <f>SUM(F318:F329)</f>
        <v>4061523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B082-55A7-407E-BEBE-C5A579178363}">
  <dimension ref="A1:E340"/>
  <sheetViews>
    <sheetView tabSelected="1" topLeftCell="A319" workbookViewId="0">
      <selection activeCell="A2" sqref="A2"/>
    </sheetView>
  </sheetViews>
  <sheetFormatPr defaultRowHeight="14.4" x14ac:dyDescent="0.3"/>
  <cols>
    <col min="1" max="1" width="48.33203125" bestFit="1" customWidth="1"/>
    <col min="2" max="2" width="92.77734375" bestFit="1" customWidth="1"/>
    <col min="3" max="3" width="15.21875" style="21" bestFit="1" customWidth="1"/>
    <col min="4" max="4" width="21" style="14" bestFit="1" customWidth="1"/>
    <col min="5" max="5" width="20.33203125" style="40" bestFit="1" customWidth="1"/>
  </cols>
  <sheetData>
    <row r="1" spans="1:5" x14ac:dyDescent="0.3">
      <c r="A1" s="34" t="s">
        <v>8</v>
      </c>
      <c r="B1" s="34" t="s">
        <v>1109</v>
      </c>
      <c r="C1" s="37" t="s">
        <v>766</v>
      </c>
      <c r="D1" s="38" t="s">
        <v>5</v>
      </c>
      <c r="E1" s="42" t="s">
        <v>7</v>
      </c>
    </row>
    <row r="2" spans="1:5" x14ac:dyDescent="0.3">
      <c r="A2" t="s">
        <v>39</v>
      </c>
      <c r="B2" t="s">
        <v>771</v>
      </c>
      <c r="C2" s="21">
        <v>578644.89</v>
      </c>
      <c r="D2" s="14">
        <v>124166</v>
      </c>
      <c r="E2" s="40">
        <v>42790</v>
      </c>
    </row>
    <row r="3" spans="1:5" x14ac:dyDescent="0.3">
      <c r="B3" t="s">
        <v>772</v>
      </c>
      <c r="C3" s="21">
        <v>277683.87</v>
      </c>
      <c r="D3" s="14">
        <v>66452</v>
      </c>
      <c r="E3" s="40">
        <v>42748</v>
      </c>
    </row>
    <row r="4" spans="1:5" x14ac:dyDescent="0.3">
      <c r="B4" t="s">
        <v>773</v>
      </c>
      <c r="C4" s="21">
        <v>227761.51</v>
      </c>
      <c r="D4" s="14">
        <v>51471</v>
      </c>
      <c r="E4" s="40">
        <v>43028</v>
      </c>
    </row>
    <row r="5" spans="1:5" x14ac:dyDescent="0.3">
      <c r="B5" t="s">
        <v>774</v>
      </c>
      <c r="C5" s="21">
        <v>169793.43</v>
      </c>
      <c r="D5" s="14">
        <v>37507</v>
      </c>
      <c r="E5" s="40">
        <v>43070</v>
      </c>
    </row>
    <row r="6" spans="1:5" x14ac:dyDescent="0.3">
      <c r="B6" t="s">
        <v>775</v>
      </c>
      <c r="C6" s="21">
        <v>148745.95000000001</v>
      </c>
      <c r="D6" s="14">
        <v>34297</v>
      </c>
      <c r="E6" s="40">
        <v>42790</v>
      </c>
    </row>
    <row r="7" spans="1:5" x14ac:dyDescent="0.3">
      <c r="B7" t="s">
        <v>776</v>
      </c>
      <c r="C7" s="21">
        <v>112913.97</v>
      </c>
      <c r="D7" s="14">
        <v>22007</v>
      </c>
      <c r="E7" s="40">
        <v>42713</v>
      </c>
    </row>
    <row r="8" spans="1:5" x14ac:dyDescent="0.3">
      <c r="B8" t="s">
        <v>777</v>
      </c>
      <c r="C8" s="21">
        <v>112752</v>
      </c>
      <c r="D8" s="14">
        <v>19485</v>
      </c>
      <c r="E8" s="40">
        <v>42944</v>
      </c>
    </row>
    <row r="9" spans="1:5" x14ac:dyDescent="0.3">
      <c r="B9" t="s">
        <v>778</v>
      </c>
      <c r="C9" s="21">
        <v>105123.37</v>
      </c>
      <c r="D9" s="14">
        <v>25200</v>
      </c>
      <c r="E9" s="40">
        <v>43014</v>
      </c>
    </row>
    <row r="10" spans="1:5" x14ac:dyDescent="0.3">
      <c r="B10" t="s">
        <v>779</v>
      </c>
      <c r="C10" s="21">
        <v>100330.7</v>
      </c>
      <c r="D10" s="14">
        <v>18720</v>
      </c>
      <c r="E10" s="40">
        <v>43035</v>
      </c>
    </row>
    <row r="11" spans="1:5" x14ac:dyDescent="0.3">
      <c r="B11" t="s">
        <v>780</v>
      </c>
      <c r="C11" s="21">
        <v>97556.12</v>
      </c>
      <c r="D11" s="14">
        <v>23231</v>
      </c>
      <c r="E11" s="40">
        <v>42734</v>
      </c>
    </row>
    <row r="12" spans="1:5" x14ac:dyDescent="0.3">
      <c r="B12" t="s">
        <v>781</v>
      </c>
      <c r="C12" s="21">
        <v>96128.87</v>
      </c>
      <c r="D12" s="14">
        <v>17114</v>
      </c>
      <c r="E12" s="40">
        <v>43035</v>
      </c>
    </row>
    <row r="13" spans="1:5" x14ac:dyDescent="0.3">
      <c r="B13" t="s">
        <v>782</v>
      </c>
      <c r="C13" s="21">
        <v>88235.520000000004</v>
      </c>
      <c r="D13" s="14">
        <v>16414</v>
      </c>
      <c r="E13" s="40">
        <v>42776</v>
      </c>
    </row>
    <row r="14" spans="1:5" x14ac:dyDescent="0.3">
      <c r="B14" t="s">
        <v>783</v>
      </c>
      <c r="C14" s="21">
        <v>80086.8</v>
      </c>
      <c r="D14" s="14">
        <v>15403</v>
      </c>
      <c r="E14" s="40">
        <v>42832</v>
      </c>
    </row>
    <row r="15" spans="1:5" x14ac:dyDescent="0.3">
      <c r="B15" t="s">
        <v>784</v>
      </c>
      <c r="C15" s="21">
        <v>70071.97</v>
      </c>
      <c r="D15" s="14">
        <v>12860</v>
      </c>
      <c r="E15" s="40">
        <v>42965</v>
      </c>
    </row>
    <row r="16" spans="1:5" x14ac:dyDescent="0.3">
      <c r="B16" t="s">
        <v>785</v>
      </c>
      <c r="C16" s="21">
        <v>68492.34</v>
      </c>
      <c r="D16" s="14">
        <v>12915</v>
      </c>
      <c r="E16" s="40">
        <v>43042</v>
      </c>
    </row>
    <row r="17" spans="2:5" x14ac:dyDescent="0.3">
      <c r="B17" t="s">
        <v>786</v>
      </c>
      <c r="C17" s="21">
        <v>64846.22</v>
      </c>
      <c r="D17" s="14">
        <v>12545</v>
      </c>
      <c r="E17" s="40">
        <v>42769</v>
      </c>
    </row>
    <row r="18" spans="2:5" x14ac:dyDescent="0.3">
      <c r="B18" t="s">
        <v>787</v>
      </c>
      <c r="C18" s="21">
        <v>55582.25</v>
      </c>
      <c r="D18" s="14">
        <v>13210</v>
      </c>
      <c r="E18" s="40">
        <v>42986</v>
      </c>
    </row>
    <row r="19" spans="2:5" x14ac:dyDescent="0.3">
      <c r="B19" t="s">
        <v>788</v>
      </c>
      <c r="C19" s="21">
        <v>42611.97</v>
      </c>
      <c r="D19" s="14">
        <v>7909</v>
      </c>
      <c r="E19" s="40">
        <v>42951</v>
      </c>
    </row>
    <row r="20" spans="2:5" x14ac:dyDescent="0.3">
      <c r="B20" t="s">
        <v>789</v>
      </c>
      <c r="C20" s="21">
        <v>40961.57</v>
      </c>
      <c r="D20" s="14">
        <v>8578</v>
      </c>
      <c r="E20" s="40">
        <v>42839</v>
      </c>
    </row>
    <row r="21" spans="2:5" x14ac:dyDescent="0.3">
      <c r="B21" t="s">
        <v>790</v>
      </c>
      <c r="C21" s="21">
        <v>39285.360000000001</v>
      </c>
      <c r="D21" s="14">
        <v>8116</v>
      </c>
      <c r="E21" s="40">
        <v>42846</v>
      </c>
    </row>
    <row r="22" spans="2:5" x14ac:dyDescent="0.3">
      <c r="B22" t="s">
        <v>791</v>
      </c>
      <c r="C22" s="21">
        <v>36602.910000000003</v>
      </c>
      <c r="D22" s="14">
        <v>7019</v>
      </c>
      <c r="E22" s="40">
        <v>42769</v>
      </c>
    </row>
    <row r="23" spans="2:5" x14ac:dyDescent="0.3">
      <c r="B23" t="s">
        <v>792</v>
      </c>
      <c r="C23" s="21">
        <v>32821.870000000003</v>
      </c>
      <c r="D23" s="14">
        <v>6553</v>
      </c>
      <c r="E23" s="40">
        <v>43007</v>
      </c>
    </row>
    <row r="24" spans="2:5" x14ac:dyDescent="0.3">
      <c r="B24" t="s">
        <v>793</v>
      </c>
      <c r="C24" s="21">
        <v>31782.93</v>
      </c>
      <c r="D24" s="14">
        <v>6479</v>
      </c>
      <c r="E24" s="40">
        <v>43021</v>
      </c>
    </row>
    <row r="25" spans="2:5" x14ac:dyDescent="0.3">
      <c r="B25" t="s">
        <v>794</v>
      </c>
      <c r="C25" s="21">
        <v>31293.7</v>
      </c>
      <c r="D25" s="14">
        <v>6101</v>
      </c>
      <c r="E25" s="40">
        <v>42874</v>
      </c>
    </row>
    <row r="26" spans="2:5" x14ac:dyDescent="0.3">
      <c r="B26" t="s">
        <v>795</v>
      </c>
      <c r="C26" s="21">
        <v>31182.34</v>
      </c>
      <c r="D26" s="14">
        <v>6015</v>
      </c>
      <c r="E26" s="40">
        <v>42993</v>
      </c>
    </row>
    <row r="27" spans="2:5" x14ac:dyDescent="0.3">
      <c r="B27" t="s">
        <v>796</v>
      </c>
      <c r="C27" s="21">
        <v>29068.46</v>
      </c>
      <c r="D27" s="14">
        <v>5844</v>
      </c>
      <c r="E27" s="40">
        <v>42846</v>
      </c>
    </row>
    <row r="28" spans="2:5" x14ac:dyDescent="0.3">
      <c r="B28" t="s">
        <v>797</v>
      </c>
      <c r="C28" s="21">
        <v>28970.32</v>
      </c>
      <c r="D28" s="14">
        <v>6033</v>
      </c>
      <c r="E28" s="40">
        <v>42748</v>
      </c>
    </row>
    <row r="29" spans="2:5" x14ac:dyDescent="0.3">
      <c r="B29" t="s">
        <v>798</v>
      </c>
      <c r="C29" s="21">
        <v>28408.82</v>
      </c>
      <c r="D29" s="14">
        <v>5438</v>
      </c>
      <c r="E29" s="40">
        <v>42734</v>
      </c>
    </row>
    <row r="30" spans="2:5" x14ac:dyDescent="0.3">
      <c r="B30" t="s">
        <v>799</v>
      </c>
      <c r="C30" s="21">
        <v>27514.33</v>
      </c>
      <c r="D30" s="14">
        <v>6532</v>
      </c>
      <c r="E30" s="40">
        <v>43056</v>
      </c>
    </row>
    <row r="31" spans="2:5" x14ac:dyDescent="0.3">
      <c r="B31" t="s">
        <v>800</v>
      </c>
      <c r="C31" s="21">
        <v>27387.41</v>
      </c>
      <c r="D31" s="14">
        <v>5644</v>
      </c>
      <c r="E31" s="40">
        <v>42783</v>
      </c>
    </row>
    <row r="32" spans="2:5" x14ac:dyDescent="0.3">
      <c r="B32" t="s">
        <v>801</v>
      </c>
      <c r="C32" s="21">
        <v>26863.15</v>
      </c>
      <c r="D32" s="14">
        <v>5586</v>
      </c>
      <c r="E32" s="40">
        <v>42762</v>
      </c>
    </row>
    <row r="33" spans="2:5" x14ac:dyDescent="0.3">
      <c r="B33" t="s">
        <v>802</v>
      </c>
      <c r="C33" s="21">
        <v>25435.16</v>
      </c>
      <c r="D33" s="14">
        <v>4692</v>
      </c>
      <c r="E33" s="40">
        <v>43063</v>
      </c>
    </row>
    <row r="34" spans="2:5" x14ac:dyDescent="0.3">
      <c r="B34" t="s">
        <v>803</v>
      </c>
      <c r="C34" s="21">
        <v>24431.01</v>
      </c>
      <c r="D34" s="14">
        <v>4813</v>
      </c>
      <c r="E34" s="40">
        <v>43077</v>
      </c>
    </row>
    <row r="35" spans="2:5" x14ac:dyDescent="0.3">
      <c r="B35" t="s">
        <v>804</v>
      </c>
      <c r="C35" s="21">
        <v>21445.68</v>
      </c>
      <c r="D35" s="14">
        <v>4244</v>
      </c>
      <c r="E35" s="40">
        <v>42986</v>
      </c>
    </row>
    <row r="36" spans="2:5" x14ac:dyDescent="0.3">
      <c r="B36" t="s">
        <v>805</v>
      </c>
      <c r="C36" s="21">
        <v>21132.79</v>
      </c>
      <c r="D36" s="14">
        <v>4181</v>
      </c>
      <c r="E36" s="40">
        <v>42741</v>
      </c>
    </row>
    <row r="37" spans="2:5" x14ac:dyDescent="0.3">
      <c r="B37" t="s">
        <v>806</v>
      </c>
      <c r="C37" s="21">
        <v>20574.11</v>
      </c>
      <c r="D37" s="14">
        <v>3771</v>
      </c>
      <c r="E37" s="40">
        <v>42804</v>
      </c>
    </row>
    <row r="38" spans="2:5" x14ac:dyDescent="0.3">
      <c r="B38" t="s">
        <v>807</v>
      </c>
      <c r="C38" s="21">
        <v>17944.43</v>
      </c>
      <c r="D38" s="14">
        <v>3898</v>
      </c>
      <c r="E38" s="40">
        <v>42979</v>
      </c>
    </row>
    <row r="39" spans="2:5" x14ac:dyDescent="0.3">
      <c r="B39" t="s">
        <v>808</v>
      </c>
      <c r="C39" s="21">
        <v>17664.98</v>
      </c>
      <c r="D39" s="14">
        <v>3542</v>
      </c>
      <c r="E39" s="40">
        <v>42894</v>
      </c>
    </row>
    <row r="40" spans="2:5" x14ac:dyDescent="0.3">
      <c r="B40" t="s">
        <v>809</v>
      </c>
      <c r="C40" s="21">
        <v>17533.7</v>
      </c>
      <c r="D40" s="14">
        <v>3213</v>
      </c>
      <c r="E40" s="40">
        <v>43084</v>
      </c>
    </row>
    <row r="41" spans="2:5" x14ac:dyDescent="0.3">
      <c r="B41" t="s">
        <v>810</v>
      </c>
      <c r="C41" s="21">
        <v>17135.3</v>
      </c>
      <c r="D41" s="14">
        <v>3348</v>
      </c>
      <c r="E41" s="40">
        <v>42797</v>
      </c>
    </row>
    <row r="42" spans="2:5" x14ac:dyDescent="0.3">
      <c r="B42" t="s">
        <v>811</v>
      </c>
      <c r="C42" s="21">
        <v>13266.16</v>
      </c>
      <c r="D42" s="14">
        <v>2645</v>
      </c>
      <c r="E42" s="40">
        <v>43049</v>
      </c>
    </row>
    <row r="43" spans="2:5" x14ac:dyDescent="0.3">
      <c r="B43" t="s">
        <v>812</v>
      </c>
      <c r="C43" s="21">
        <v>12263.86</v>
      </c>
      <c r="D43" s="14">
        <v>2502</v>
      </c>
      <c r="E43" s="40">
        <v>42975</v>
      </c>
    </row>
    <row r="44" spans="2:5" x14ac:dyDescent="0.3">
      <c r="B44" t="s">
        <v>813</v>
      </c>
      <c r="C44" s="21">
        <v>12240.6</v>
      </c>
      <c r="D44" s="14">
        <v>2526</v>
      </c>
      <c r="E44" s="40">
        <v>42825</v>
      </c>
    </row>
    <row r="45" spans="2:5" x14ac:dyDescent="0.3">
      <c r="B45" t="s">
        <v>814</v>
      </c>
      <c r="C45" s="21">
        <v>11348.78</v>
      </c>
      <c r="D45" s="14">
        <v>2470</v>
      </c>
      <c r="E45" s="40">
        <v>42902</v>
      </c>
    </row>
    <row r="46" spans="2:5" x14ac:dyDescent="0.3">
      <c r="B46" t="s">
        <v>815</v>
      </c>
      <c r="C46" s="21">
        <v>9778.27</v>
      </c>
      <c r="D46" s="14">
        <v>1896</v>
      </c>
      <c r="E46" s="40">
        <v>42713</v>
      </c>
    </row>
    <row r="47" spans="2:5" x14ac:dyDescent="0.3">
      <c r="B47" t="s">
        <v>816</v>
      </c>
      <c r="C47" s="21">
        <v>9221.41</v>
      </c>
      <c r="D47" s="14">
        <v>1874</v>
      </c>
      <c r="E47" s="40">
        <v>42678</v>
      </c>
    </row>
    <row r="48" spans="2:5" x14ac:dyDescent="0.3">
      <c r="B48" t="s">
        <v>817</v>
      </c>
      <c r="C48" s="21">
        <v>9184.66</v>
      </c>
      <c r="D48" s="14">
        <v>1979</v>
      </c>
      <c r="E48" s="40">
        <v>42860</v>
      </c>
    </row>
    <row r="49" spans="1:5" x14ac:dyDescent="0.3">
      <c r="B49" t="s">
        <v>818</v>
      </c>
      <c r="C49" s="21">
        <v>7290.98</v>
      </c>
      <c r="D49" s="14">
        <v>1404</v>
      </c>
      <c r="E49" s="40">
        <v>43028</v>
      </c>
    </row>
    <row r="50" spans="1:5" x14ac:dyDescent="0.3">
      <c r="B50" t="s">
        <v>819</v>
      </c>
      <c r="C50" s="21">
        <v>3976.38</v>
      </c>
      <c r="D50" s="14">
        <v>752</v>
      </c>
      <c r="E50" s="40">
        <v>43077</v>
      </c>
    </row>
    <row r="51" spans="1:5" x14ac:dyDescent="0.3">
      <c r="B51" t="s">
        <v>820</v>
      </c>
      <c r="C51" s="21">
        <v>711.1</v>
      </c>
      <c r="D51" s="14">
        <v>423</v>
      </c>
      <c r="E51" s="40">
        <v>42461</v>
      </c>
    </row>
    <row r="52" spans="1:5" x14ac:dyDescent="0.3">
      <c r="B52" t="s">
        <v>821</v>
      </c>
      <c r="C52" s="21">
        <v>700.9</v>
      </c>
      <c r="D52" s="14">
        <v>393</v>
      </c>
      <c r="E52" s="40">
        <v>42489</v>
      </c>
    </row>
    <row r="53" spans="1:5" x14ac:dyDescent="0.3">
      <c r="B53" t="s">
        <v>822</v>
      </c>
      <c r="C53" s="21">
        <v>661.8</v>
      </c>
      <c r="D53" s="14">
        <v>389</v>
      </c>
      <c r="E53" s="40">
        <v>42398</v>
      </c>
    </row>
    <row r="54" spans="1:5" x14ac:dyDescent="0.3">
      <c r="B54" t="s">
        <v>823</v>
      </c>
      <c r="C54" s="21">
        <v>582</v>
      </c>
      <c r="D54" s="14">
        <v>330</v>
      </c>
      <c r="E54" s="40">
        <v>42412</v>
      </c>
    </row>
    <row r="55" spans="1:5" x14ac:dyDescent="0.3">
      <c r="B55" t="s">
        <v>824</v>
      </c>
      <c r="C55" s="21">
        <v>382</v>
      </c>
      <c r="D55" s="14">
        <v>194</v>
      </c>
      <c r="E55" s="40">
        <v>42321</v>
      </c>
    </row>
    <row r="56" spans="1:5" x14ac:dyDescent="0.3">
      <c r="B56" t="s">
        <v>825</v>
      </c>
      <c r="C56" s="21">
        <v>222</v>
      </c>
      <c r="D56" s="14">
        <v>82</v>
      </c>
      <c r="E56" s="40">
        <v>42587</v>
      </c>
    </row>
    <row r="57" spans="1:5" x14ac:dyDescent="0.3">
      <c r="B57" t="s">
        <v>826</v>
      </c>
      <c r="C57" s="21">
        <v>106.2</v>
      </c>
      <c r="D57" s="14">
        <v>41</v>
      </c>
      <c r="E57" s="40">
        <v>42496</v>
      </c>
    </row>
    <row r="58" spans="1:5" x14ac:dyDescent="0.3">
      <c r="B58" t="s">
        <v>827</v>
      </c>
      <c r="C58" s="21">
        <v>20.6</v>
      </c>
      <c r="D58" s="14">
        <v>5</v>
      </c>
      <c r="E58" s="40">
        <v>42692</v>
      </c>
    </row>
    <row r="59" spans="1:5" x14ac:dyDescent="0.3">
      <c r="A59" t="s">
        <v>828</v>
      </c>
      <c r="B59">
        <f>COUNTA(B2:B58)</f>
        <v>57</v>
      </c>
      <c r="C59" s="21">
        <v>3184759.7800000012</v>
      </c>
      <c r="D59" s="14">
        <v>670451</v>
      </c>
    </row>
    <row r="60" spans="1:5" x14ac:dyDescent="0.3">
      <c r="A60" t="s">
        <v>762</v>
      </c>
      <c r="B60" t="s">
        <v>829</v>
      </c>
      <c r="C60" s="21">
        <v>878046.99</v>
      </c>
      <c r="D60" s="14">
        <v>184398</v>
      </c>
      <c r="E60" s="40">
        <v>42916</v>
      </c>
    </row>
    <row r="61" spans="1:5" x14ac:dyDescent="0.3">
      <c r="B61" t="s">
        <v>830</v>
      </c>
      <c r="C61" s="21">
        <v>541862.84</v>
      </c>
      <c r="D61" s="14">
        <v>103020</v>
      </c>
      <c r="E61" s="40">
        <v>42776</v>
      </c>
    </row>
    <row r="62" spans="1:5" x14ac:dyDescent="0.3">
      <c r="B62" t="s">
        <v>831</v>
      </c>
      <c r="C62" s="21">
        <v>501104.75</v>
      </c>
      <c r="D62" s="14">
        <v>97457</v>
      </c>
      <c r="E62" s="40">
        <v>42839</v>
      </c>
    </row>
    <row r="63" spans="1:5" x14ac:dyDescent="0.3">
      <c r="B63" t="s">
        <v>832</v>
      </c>
      <c r="C63" s="21">
        <v>224186.91</v>
      </c>
      <c r="D63" s="14">
        <v>50684</v>
      </c>
      <c r="E63" s="40">
        <v>42727</v>
      </c>
    </row>
    <row r="64" spans="1:5" x14ac:dyDescent="0.3">
      <c r="B64" t="s">
        <v>833</v>
      </c>
      <c r="C64" s="21">
        <v>221522.12</v>
      </c>
      <c r="D64" s="14">
        <v>38814</v>
      </c>
      <c r="E64" s="40">
        <v>42895</v>
      </c>
    </row>
    <row r="65" spans="1:5" x14ac:dyDescent="0.3">
      <c r="B65" t="s">
        <v>834</v>
      </c>
      <c r="C65" s="21">
        <v>102664.47</v>
      </c>
      <c r="D65" s="14">
        <v>18338</v>
      </c>
      <c r="E65" s="40">
        <v>42783</v>
      </c>
    </row>
    <row r="66" spans="1:5" x14ac:dyDescent="0.3">
      <c r="B66" t="s">
        <v>835</v>
      </c>
      <c r="C66" s="21">
        <v>98264.57</v>
      </c>
      <c r="D66" s="14">
        <v>18628</v>
      </c>
      <c r="E66" s="40">
        <v>42972</v>
      </c>
    </row>
    <row r="67" spans="1:5" x14ac:dyDescent="0.3">
      <c r="B67" t="s">
        <v>836</v>
      </c>
      <c r="C67" s="21">
        <v>70958.350000000006</v>
      </c>
      <c r="D67" s="14">
        <v>14196</v>
      </c>
      <c r="E67" s="40">
        <v>42755</v>
      </c>
    </row>
    <row r="68" spans="1:5" x14ac:dyDescent="0.3">
      <c r="B68" t="s">
        <v>837</v>
      </c>
      <c r="C68" s="21">
        <v>70721.440000000002</v>
      </c>
      <c r="D68" s="14">
        <v>13670</v>
      </c>
      <c r="E68" s="40">
        <v>42832</v>
      </c>
    </row>
    <row r="69" spans="1:5" x14ac:dyDescent="0.3">
      <c r="B69" t="s">
        <v>838</v>
      </c>
      <c r="C69" s="21">
        <v>47908.33</v>
      </c>
      <c r="D69" s="14">
        <v>8956</v>
      </c>
      <c r="E69" s="40">
        <v>43063</v>
      </c>
    </row>
    <row r="70" spans="1:5" x14ac:dyDescent="0.3">
      <c r="B70" t="s">
        <v>839</v>
      </c>
      <c r="C70" s="21">
        <v>40369.83</v>
      </c>
      <c r="D70" s="14">
        <v>8570</v>
      </c>
      <c r="E70" s="40">
        <v>43021</v>
      </c>
    </row>
    <row r="71" spans="1:5" x14ac:dyDescent="0.3">
      <c r="B71" t="s">
        <v>840</v>
      </c>
      <c r="C71" s="21">
        <v>36277.949999999997</v>
      </c>
      <c r="D71" s="14">
        <v>7097</v>
      </c>
      <c r="E71" s="40">
        <v>42930</v>
      </c>
    </row>
    <row r="72" spans="1:5" x14ac:dyDescent="0.3">
      <c r="B72" t="s">
        <v>841</v>
      </c>
      <c r="C72" s="21">
        <v>18111.13</v>
      </c>
      <c r="D72" s="14">
        <v>3743</v>
      </c>
      <c r="E72" s="40">
        <v>43000</v>
      </c>
    </row>
    <row r="73" spans="1:5" x14ac:dyDescent="0.3">
      <c r="B73" t="s">
        <v>842</v>
      </c>
      <c r="C73" s="21">
        <v>3759.23</v>
      </c>
      <c r="D73" s="14">
        <v>749</v>
      </c>
      <c r="E73" s="40">
        <v>42713</v>
      </c>
    </row>
    <row r="74" spans="1:5" x14ac:dyDescent="0.3">
      <c r="B74" t="s">
        <v>843</v>
      </c>
      <c r="C74" s="21">
        <v>1256.74</v>
      </c>
      <c r="D74" s="14">
        <v>684</v>
      </c>
      <c r="E74" s="40">
        <v>42587</v>
      </c>
    </row>
    <row r="75" spans="1:5" x14ac:dyDescent="0.3">
      <c r="B75" t="s">
        <v>844</v>
      </c>
      <c r="C75" s="21">
        <v>812.1</v>
      </c>
      <c r="D75" s="14">
        <v>456</v>
      </c>
      <c r="E75" s="40">
        <v>42650</v>
      </c>
    </row>
    <row r="76" spans="1:5" x14ac:dyDescent="0.3">
      <c r="B76" t="s">
        <v>845</v>
      </c>
      <c r="C76" s="21">
        <v>580</v>
      </c>
      <c r="D76" s="14">
        <v>150</v>
      </c>
      <c r="E76" s="40">
        <v>42629</v>
      </c>
    </row>
    <row r="77" spans="1:5" x14ac:dyDescent="0.3">
      <c r="A77" t="s">
        <v>846</v>
      </c>
      <c r="B77">
        <f>COUNTA(B60:B76)</f>
        <v>17</v>
      </c>
      <c r="C77" s="21">
        <v>2858407.75</v>
      </c>
      <c r="D77" s="14">
        <v>569610</v>
      </c>
    </row>
    <row r="78" spans="1:5" x14ac:dyDescent="0.3">
      <c r="A78" t="s">
        <v>57</v>
      </c>
      <c r="B78" t="s">
        <v>847</v>
      </c>
      <c r="C78" s="21">
        <v>290313.53000000003</v>
      </c>
      <c r="D78" s="14">
        <v>52673</v>
      </c>
      <c r="E78" s="40">
        <v>42958</v>
      </c>
    </row>
    <row r="79" spans="1:5" x14ac:dyDescent="0.3">
      <c r="B79" t="s">
        <v>848</v>
      </c>
      <c r="C79" s="21">
        <v>266580.62</v>
      </c>
      <c r="D79" s="14">
        <v>49140</v>
      </c>
      <c r="E79" s="40">
        <v>42937</v>
      </c>
    </row>
    <row r="80" spans="1:5" x14ac:dyDescent="0.3">
      <c r="B80" t="s">
        <v>849</v>
      </c>
      <c r="C80" s="21">
        <v>263281.69</v>
      </c>
      <c r="D80" s="14">
        <v>47656</v>
      </c>
      <c r="E80" s="40">
        <v>42986</v>
      </c>
    </row>
    <row r="81" spans="1:5" x14ac:dyDescent="0.3">
      <c r="B81" t="s">
        <v>850</v>
      </c>
      <c r="C81" s="21">
        <v>203332.63</v>
      </c>
      <c r="D81" s="14">
        <v>36635</v>
      </c>
      <c r="E81" s="40">
        <v>42804</v>
      </c>
    </row>
    <row r="82" spans="1:5" x14ac:dyDescent="0.3">
      <c r="B82" t="s">
        <v>851</v>
      </c>
      <c r="C82" s="21">
        <v>202835.02</v>
      </c>
      <c r="D82" s="14">
        <v>45924</v>
      </c>
      <c r="E82" s="40">
        <v>42776</v>
      </c>
    </row>
    <row r="83" spans="1:5" x14ac:dyDescent="0.3">
      <c r="B83" t="s">
        <v>852</v>
      </c>
      <c r="C83" s="21">
        <v>145971.25</v>
      </c>
      <c r="D83" s="14">
        <v>23211</v>
      </c>
      <c r="E83" s="40">
        <v>43028</v>
      </c>
    </row>
    <row r="84" spans="1:5" x14ac:dyDescent="0.3">
      <c r="B84" t="s">
        <v>853</v>
      </c>
      <c r="C84" s="21">
        <v>125796.12</v>
      </c>
      <c r="D84" s="14">
        <v>28159</v>
      </c>
      <c r="E84" s="40">
        <v>43000</v>
      </c>
    </row>
    <row r="85" spans="1:5" x14ac:dyDescent="0.3">
      <c r="B85" t="s">
        <v>854</v>
      </c>
      <c r="C85" s="21">
        <v>117533.04</v>
      </c>
      <c r="D85" s="14">
        <v>20633</v>
      </c>
      <c r="E85" s="40">
        <v>43056</v>
      </c>
    </row>
    <row r="86" spans="1:5" x14ac:dyDescent="0.3">
      <c r="B86" t="s">
        <v>855</v>
      </c>
      <c r="C86" s="21">
        <v>106829.34</v>
      </c>
      <c r="D86" s="14">
        <v>20713</v>
      </c>
      <c r="E86" s="40">
        <v>42888</v>
      </c>
    </row>
    <row r="87" spans="1:5" x14ac:dyDescent="0.3">
      <c r="B87" t="s">
        <v>856</v>
      </c>
      <c r="C87" s="21">
        <v>100249.33</v>
      </c>
      <c r="D87" s="14">
        <v>20126</v>
      </c>
      <c r="E87" s="40">
        <v>42874</v>
      </c>
    </row>
    <row r="88" spans="1:5" x14ac:dyDescent="0.3">
      <c r="B88" t="s">
        <v>857</v>
      </c>
      <c r="C88" s="21">
        <v>89740.1</v>
      </c>
      <c r="D88" s="14">
        <v>16265</v>
      </c>
      <c r="E88" s="40">
        <v>42867</v>
      </c>
    </row>
    <row r="89" spans="1:5" x14ac:dyDescent="0.3">
      <c r="B89" t="s">
        <v>858</v>
      </c>
      <c r="C89" s="21">
        <v>77522.789999999994</v>
      </c>
      <c r="D89" s="14">
        <v>15152</v>
      </c>
      <c r="E89" s="40">
        <v>42741</v>
      </c>
    </row>
    <row r="90" spans="1:5" x14ac:dyDescent="0.3">
      <c r="B90" t="s">
        <v>859</v>
      </c>
      <c r="C90" s="21">
        <v>47936.24</v>
      </c>
      <c r="D90" s="14">
        <v>9112</v>
      </c>
      <c r="E90" s="40">
        <v>42832</v>
      </c>
    </row>
    <row r="91" spans="1:5" x14ac:dyDescent="0.3">
      <c r="B91" t="s">
        <v>860</v>
      </c>
      <c r="C91" s="21">
        <v>37409.51</v>
      </c>
      <c r="D91" s="14">
        <v>8015</v>
      </c>
      <c r="E91" s="40">
        <v>42755</v>
      </c>
    </row>
    <row r="92" spans="1:5" x14ac:dyDescent="0.3">
      <c r="B92" t="s">
        <v>861</v>
      </c>
      <c r="C92" s="21">
        <v>35106.74</v>
      </c>
      <c r="D92" s="14">
        <v>6688</v>
      </c>
      <c r="E92" s="40">
        <v>42818</v>
      </c>
    </row>
    <row r="93" spans="1:5" x14ac:dyDescent="0.3">
      <c r="B93" t="s">
        <v>862</v>
      </c>
      <c r="C93" s="21">
        <v>26362.65</v>
      </c>
      <c r="D93" s="14">
        <v>5121</v>
      </c>
      <c r="E93" s="40">
        <v>42783</v>
      </c>
    </row>
    <row r="94" spans="1:5" x14ac:dyDescent="0.3">
      <c r="B94" t="s">
        <v>863</v>
      </c>
      <c r="C94" s="21">
        <v>7135.61</v>
      </c>
      <c r="D94" s="14">
        <v>1415</v>
      </c>
      <c r="E94" s="40">
        <v>42692</v>
      </c>
    </row>
    <row r="95" spans="1:5" x14ac:dyDescent="0.3">
      <c r="A95" t="s">
        <v>864</v>
      </c>
      <c r="B95">
        <f>COUNTA(B78:B94)</f>
        <v>17</v>
      </c>
      <c r="C95" s="21">
        <v>2143936.21</v>
      </c>
      <c r="D95" s="14">
        <v>406638</v>
      </c>
    </row>
    <row r="96" spans="1:5" x14ac:dyDescent="0.3">
      <c r="A96" t="s">
        <v>54</v>
      </c>
      <c r="B96" t="s">
        <v>865</v>
      </c>
      <c r="C96" s="21">
        <v>297665.93</v>
      </c>
      <c r="D96" s="14">
        <v>68750</v>
      </c>
      <c r="E96" s="40">
        <v>42825</v>
      </c>
    </row>
    <row r="97" spans="1:5" x14ac:dyDescent="0.3">
      <c r="B97" t="s">
        <v>866</v>
      </c>
      <c r="C97" s="21">
        <v>274679.44</v>
      </c>
      <c r="D97" s="14">
        <v>62017</v>
      </c>
      <c r="E97" s="40">
        <v>42965</v>
      </c>
    </row>
    <row r="98" spans="1:5" x14ac:dyDescent="0.3">
      <c r="B98" t="s">
        <v>867</v>
      </c>
      <c r="C98" s="21">
        <v>226554.08</v>
      </c>
      <c r="D98" s="14">
        <v>39931</v>
      </c>
      <c r="E98" s="40">
        <v>42734</v>
      </c>
    </row>
    <row r="99" spans="1:5" x14ac:dyDescent="0.3">
      <c r="B99" t="s">
        <v>868</v>
      </c>
      <c r="C99" s="21">
        <v>195429.18</v>
      </c>
      <c r="D99" s="14">
        <v>34130</v>
      </c>
      <c r="E99" s="40">
        <v>43014</v>
      </c>
    </row>
    <row r="100" spans="1:5" x14ac:dyDescent="0.3">
      <c r="B100" t="s">
        <v>869</v>
      </c>
      <c r="C100" s="21">
        <v>182722.95</v>
      </c>
      <c r="D100" s="14">
        <v>23802</v>
      </c>
      <c r="E100" s="40">
        <v>42916</v>
      </c>
    </row>
    <row r="101" spans="1:5" x14ac:dyDescent="0.3">
      <c r="B101" t="s">
        <v>870</v>
      </c>
      <c r="C101" s="21">
        <v>170057.62</v>
      </c>
      <c r="D101" s="14">
        <v>29868</v>
      </c>
      <c r="E101" s="40">
        <v>43091</v>
      </c>
    </row>
    <row r="102" spans="1:5" x14ac:dyDescent="0.3">
      <c r="B102" t="s">
        <v>871</v>
      </c>
      <c r="C102" s="21">
        <v>128242.09</v>
      </c>
      <c r="D102" s="14">
        <v>23357</v>
      </c>
      <c r="E102" s="40">
        <v>42930</v>
      </c>
    </row>
    <row r="103" spans="1:5" x14ac:dyDescent="0.3">
      <c r="B103" t="s">
        <v>872</v>
      </c>
      <c r="C103" s="21">
        <v>102864.63</v>
      </c>
      <c r="D103" s="14">
        <v>19692</v>
      </c>
      <c r="E103" s="40">
        <v>42818</v>
      </c>
    </row>
    <row r="104" spans="1:5" x14ac:dyDescent="0.3">
      <c r="B104" t="s">
        <v>873</v>
      </c>
      <c r="C104" s="21">
        <v>97884.71</v>
      </c>
      <c r="D104" s="14">
        <v>18431</v>
      </c>
      <c r="E104" s="40">
        <v>42923</v>
      </c>
    </row>
    <row r="105" spans="1:5" x14ac:dyDescent="0.3">
      <c r="B105" t="s">
        <v>874</v>
      </c>
      <c r="C105" s="21">
        <v>58863.17</v>
      </c>
      <c r="D105" s="14">
        <v>10236</v>
      </c>
      <c r="E105" s="40">
        <v>42769</v>
      </c>
    </row>
    <row r="106" spans="1:5" x14ac:dyDescent="0.3">
      <c r="B106" t="s">
        <v>875</v>
      </c>
      <c r="C106" s="21">
        <v>47950.35</v>
      </c>
      <c r="D106" s="14">
        <v>8985</v>
      </c>
      <c r="E106" s="40">
        <v>42958</v>
      </c>
    </row>
    <row r="107" spans="1:5" x14ac:dyDescent="0.3">
      <c r="B107" t="s">
        <v>876</v>
      </c>
      <c r="C107" s="21">
        <v>46262.49</v>
      </c>
      <c r="D107" s="14">
        <v>8727</v>
      </c>
      <c r="E107" s="40">
        <v>43007</v>
      </c>
    </row>
    <row r="108" spans="1:5" x14ac:dyDescent="0.3">
      <c r="B108" t="s">
        <v>877</v>
      </c>
      <c r="C108" s="21">
        <v>36174.17</v>
      </c>
      <c r="D108" s="14">
        <v>7021</v>
      </c>
      <c r="E108" s="40">
        <v>42804</v>
      </c>
    </row>
    <row r="109" spans="1:5" x14ac:dyDescent="0.3">
      <c r="B109" t="s">
        <v>878</v>
      </c>
      <c r="C109" s="21">
        <v>2225.06</v>
      </c>
      <c r="D109" s="14">
        <v>395</v>
      </c>
      <c r="E109" s="40">
        <v>42685</v>
      </c>
    </row>
    <row r="110" spans="1:5" x14ac:dyDescent="0.3">
      <c r="B110" t="s">
        <v>879</v>
      </c>
      <c r="C110" s="21">
        <v>913.5</v>
      </c>
      <c r="D110" s="14">
        <v>561</v>
      </c>
      <c r="E110" s="40">
        <v>42503</v>
      </c>
    </row>
    <row r="111" spans="1:5" x14ac:dyDescent="0.3">
      <c r="A111" t="s">
        <v>880</v>
      </c>
      <c r="B111">
        <f>COUNTA(B96:B110)</f>
        <v>15</v>
      </c>
      <c r="C111" s="21">
        <v>1868489.3699999999</v>
      </c>
      <c r="D111" s="14">
        <v>355903</v>
      </c>
    </row>
    <row r="112" spans="1:5" x14ac:dyDescent="0.3">
      <c r="A112" t="s">
        <v>37</v>
      </c>
      <c r="B112" t="s">
        <v>881</v>
      </c>
      <c r="C112" s="21">
        <v>597844.27</v>
      </c>
      <c r="D112" s="14">
        <v>105755</v>
      </c>
      <c r="E112" s="40">
        <v>42881</v>
      </c>
    </row>
    <row r="113" spans="1:5" x14ac:dyDescent="0.3">
      <c r="B113" t="s">
        <v>882</v>
      </c>
      <c r="C113" s="21">
        <v>336134.82</v>
      </c>
      <c r="D113" s="14">
        <v>74989</v>
      </c>
      <c r="E113" s="40">
        <v>42944</v>
      </c>
    </row>
    <row r="114" spans="1:5" x14ac:dyDescent="0.3">
      <c r="B114" t="s">
        <v>883</v>
      </c>
      <c r="C114" s="21">
        <v>271969.68</v>
      </c>
      <c r="D114" s="14">
        <v>43695</v>
      </c>
      <c r="E114" s="40">
        <v>43084</v>
      </c>
    </row>
    <row r="115" spans="1:5" x14ac:dyDescent="0.3">
      <c r="B115" t="s">
        <v>884</v>
      </c>
      <c r="C115" s="21">
        <v>176012.29</v>
      </c>
      <c r="D115" s="14">
        <v>30191</v>
      </c>
      <c r="E115" s="40">
        <v>43042</v>
      </c>
    </row>
    <row r="116" spans="1:5" x14ac:dyDescent="0.3">
      <c r="B116" t="s">
        <v>885</v>
      </c>
      <c r="C116" s="21">
        <v>161909.85</v>
      </c>
      <c r="D116" s="14">
        <v>32127</v>
      </c>
      <c r="E116" s="40">
        <v>42811</v>
      </c>
    </row>
    <row r="117" spans="1:5" x14ac:dyDescent="0.3">
      <c r="B117" t="s">
        <v>886</v>
      </c>
      <c r="C117" s="21">
        <v>157360.71</v>
      </c>
      <c r="D117" s="14">
        <v>28947</v>
      </c>
      <c r="E117" s="40">
        <v>42853</v>
      </c>
    </row>
    <row r="118" spans="1:5" x14ac:dyDescent="0.3">
      <c r="B118" t="s">
        <v>887</v>
      </c>
      <c r="C118" s="21">
        <v>44661.46</v>
      </c>
      <c r="D118" s="14">
        <v>8234</v>
      </c>
      <c r="E118" s="40">
        <v>42720</v>
      </c>
    </row>
    <row r="119" spans="1:5" x14ac:dyDescent="0.3">
      <c r="B119" t="s">
        <v>888</v>
      </c>
      <c r="C119" s="21">
        <v>39037.53</v>
      </c>
      <c r="D119" s="14">
        <v>8892</v>
      </c>
      <c r="E119" s="40">
        <v>42699</v>
      </c>
    </row>
    <row r="120" spans="1:5" x14ac:dyDescent="0.3">
      <c r="B120" t="s">
        <v>889</v>
      </c>
      <c r="C120" s="21">
        <v>2434.6999999999998</v>
      </c>
      <c r="D120" s="14">
        <v>517</v>
      </c>
      <c r="E120" s="40">
        <v>43105</v>
      </c>
    </row>
    <row r="121" spans="1:5" x14ac:dyDescent="0.3">
      <c r="B121" t="s">
        <v>890</v>
      </c>
      <c r="C121" s="21">
        <v>880.8</v>
      </c>
      <c r="D121" s="14">
        <v>452</v>
      </c>
      <c r="E121" s="40">
        <v>42433</v>
      </c>
    </row>
    <row r="122" spans="1:5" x14ac:dyDescent="0.3">
      <c r="B122" t="s">
        <v>891</v>
      </c>
      <c r="C122" s="21">
        <v>596.52</v>
      </c>
      <c r="D122" s="14">
        <v>343</v>
      </c>
      <c r="E122" s="40">
        <v>42601</v>
      </c>
    </row>
    <row r="123" spans="1:5" x14ac:dyDescent="0.3">
      <c r="A123" t="s">
        <v>892</v>
      </c>
      <c r="B123">
        <f>COUNTA(B112:B122)</f>
        <v>11</v>
      </c>
      <c r="C123" s="21">
        <v>1788842.6300000001</v>
      </c>
      <c r="D123" s="14">
        <v>334142</v>
      </c>
    </row>
    <row r="124" spans="1:5" x14ac:dyDescent="0.3">
      <c r="A124" t="s">
        <v>28</v>
      </c>
      <c r="B124" t="s">
        <v>893</v>
      </c>
      <c r="C124" s="21">
        <v>1304853</v>
      </c>
      <c r="D124" s="14">
        <v>235730</v>
      </c>
      <c r="E124" s="40">
        <v>43035</v>
      </c>
    </row>
    <row r="125" spans="1:5" x14ac:dyDescent="0.3">
      <c r="B125" t="s">
        <v>894</v>
      </c>
      <c r="C125" s="21">
        <v>378882</v>
      </c>
      <c r="D125" s="14">
        <v>64271</v>
      </c>
      <c r="E125" s="40">
        <v>43098</v>
      </c>
    </row>
    <row r="126" spans="1:5" x14ac:dyDescent="0.3">
      <c r="A126" t="s">
        <v>895</v>
      </c>
      <c r="B126">
        <f>COUNTA(B124:B125)</f>
        <v>2</v>
      </c>
      <c r="C126" s="21">
        <v>1683735</v>
      </c>
      <c r="D126" s="14">
        <v>300001</v>
      </c>
    </row>
    <row r="127" spans="1:5" x14ac:dyDescent="0.3">
      <c r="A127" t="s">
        <v>595</v>
      </c>
      <c r="B127" t="s">
        <v>896</v>
      </c>
      <c r="C127" s="21">
        <v>441834.1</v>
      </c>
      <c r="D127" s="14">
        <v>99891</v>
      </c>
      <c r="E127" s="40">
        <v>42839</v>
      </c>
    </row>
    <row r="128" spans="1:5" x14ac:dyDescent="0.3">
      <c r="B128" t="s">
        <v>897</v>
      </c>
      <c r="C128" s="21">
        <v>268371.43</v>
      </c>
      <c r="D128" s="14">
        <v>58033</v>
      </c>
      <c r="E128" s="40">
        <v>43084</v>
      </c>
    </row>
    <row r="129" spans="1:5" x14ac:dyDescent="0.3">
      <c r="B129" t="s">
        <v>898</v>
      </c>
      <c r="C129" s="21">
        <v>175389.52</v>
      </c>
      <c r="D129" s="14">
        <v>32681</v>
      </c>
      <c r="E129" s="40">
        <v>43049</v>
      </c>
    </row>
    <row r="130" spans="1:5" x14ac:dyDescent="0.3">
      <c r="B130" t="s">
        <v>899</v>
      </c>
      <c r="C130" s="21">
        <v>125046.98</v>
      </c>
      <c r="D130" s="14">
        <v>23771</v>
      </c>
      <c r="E130" s="40">
        <v>42797</v>
      </c>
    </row>
    <row r="131" spans="1:5" x14ac:dyDescent="0.3">
      <c r="B131" t="s">
        <v>900</v>
      </c>
      <c r="C131" s="21">
        <v>105888.09</v>
      </c>
      <c r="D131" s="14">
        <v>20000</v>
      </c>
      <c r="E131" s="40">
        <v>42867</v>
      </c>
    </row>
    <row r="132" spans="1:5" x14ac:dyDescent="0.3">
      <c r="B132" t="s">
        <v>901</v>
      </c>
      <c r="C132" s="21">
        <v>95297.48</v>
      </c>
      <c r="D132" s="14">
        <v>19387</v>
      </c>
      <c r="E132" s="40">
        <v>42748</v>
      </c>
    </row>
    <row r="133" spans="1:5" x14ac:dyDescent="0.3">
      <c r="B133" t="s">
        <v>902</v>
      </c>
      <c r="C133" s="21">
        <v>74779</v>
      </c>
      <c r="D133" s="14">
        <v>14096</v>
      </c>
      <c r="E133" s="40">
        <v>42930</v>
      </c>
    </row>
    <row r="134" spans="1:5" x14ac:dyDescent="0.3">
      <c r="B134" t="s">
        <v>903</v>
      </c>
      <c r="C134" s="21">
        <v>73305.52</v>
      </c>
      <c r="D134" s="14">
        <v>13158</v>
      </c>
      <c r="E134" s="40">
        <v>42727</v>
      </c>
    </row>
    <row r="135" spans="1:5" x14ac:dyDescent="0.3">
      <c r="B135" t="s">
        <v>904</v>
      </c>
      <c r="C135" s="21">
        <v>72140.539999999994</v>
      </c>
      <c r="D135" s="14">
        <v>13665</v>
      </c>
      <c r="E135" s="40">
        <v>43000</v>
      </c>
    </row>
    <row r="136" spans="1:5" x14ac:dyDescent="0.3">
      <c r="B136" t="s">
        <v>905</v>
      </c>
      <c r="C136" s="21">
        <v>51140.33</v>
      </c>
      <c r="D136" s="14">
        <v>10015</v>
      </c>
      <c r="E136" s="40">
        <v>42811</v>
      </c>
    </row>
    <row r="137" spans="1:5" x14ac:dyDescent="0.3">
      <c r="B137" t="s">
        <v>906</v>
      </c>
      <c r="C137" s="21">
        <v>50216.47</v>
      </c>
      <c r="D137" s="14">
        <v>9230</v>
      </c>
      <c r="E137" s="40">
        <v>43091</v>
      </c>
    </row>
    <row r="138" spans="1:5" x14ac:dyDescent="0.3">
      <c r="B138" t="s">
        <v>907</v>
      </c>
      <c r="C138" s="21">
        <v>2307.94</v>
      </c>
      <c r="D138" s="14">
        <v>849</v>
      </c>
      <c r="E138" s="40">
        <v>42664</v>
      </c>
    </row>
    <row r="139" spans="1:5" x14ac:dyDescent="0.3">
      <c r="B139" t="s">
        <v>908</v>
      </c>
      <c r="C139" s="21">
        <v>1753</v>
      </c>
      <c r="D139" s="14">
        <v>960</v>
      </c>
      <c r="E139" s="40">
        <v>42566</v>
      </c>
    </row>
    <row r="140" spans="1:5" x14ac:dyDescent="0.3">
      <c r="B140" t="s">
        <v>909</v>
      </c>
      <c r="C140" s="21">
        <v>1147.3699999999999</v>
      </c>
      <c r="D140" s="14">
        <v>615</v>
      </c>
      <c r="E140" s="40">
        <v>42447</v>
      </c>
    </row>
    <row r="141" spans="1:5" x14ac:dyDescent="0.3">
      <c r="B141" t="s">
        <v>910</v>
      </c>
      <c r="C141" s="21">
        <v>611</v>
      </c>
      <c r="D141" s="14">
        <v>350</v>
      </c>
      <c r="E141" s="40">
        <v>42405</v>
      </c>
    </row>
    <row r="142" spans="1:5" x14ac:dyDescent="0.3">
      <c r="A142" t="s">
        <v>911</v>
      </c>
      <c r="B142">
        <f>COUNTA(B127:B141)</f>
        <v>15</v>
      </c>
      <c r="C142" s="21">
        <v>1539228.7699999998</v>
      </c>
      <c r="D142" s="14">
        <v>316701</v>
      </c>
    </row>
    <row r="143" spans="1:5" x14ac:dyDescent="0.3">
      <c r="A143" t="s">
        <v>30</v>
      </c>
      <c r="B143" t="s">
        <v>912</v>
      </c>
      <c r="C143" s="21">
        <v>1008470</v>
      </c>
      <c r="D143" s="14">
        <v>194486</v>
      </c>
      <c r="E143" s="40">
        <v>42762</v>
      </c>
    </row>
    <row r="144" spans="1:5" x14ac:dyDescent="0.3">
      <c r="A144" t="s">
        <v>913</v>
      </c>
      <c r="B144">
        <f>COUNTA(B143)</f>
        <v>1</v>
      </c>
      <c r="C144" s="21">
        <v>1008470</v>
      </c>
      <c r="D144" s="14">
        <v>194486</v>
      </c>
    </row>
    <row r="145" spans="1:5" x14ac:dyDescent="0.3">
      <c r="A145" t="s">
        <v>115</v>
      </c>
      <c r="B145" t="s">
        <v>914</v>
      </c>
      <c r="C145" s="21">
        <v>140129</v>
      </c>
      <c r="D145" s="14">
        <v>25875</v>
      </c>
      <c r="E145" s="40">
        <v>42741</v>
      </c>
    </row>
    <row r="146" spans="1:5" x14ac:dyDescent="0.3">
      <c r="B146" t="s">
        <v>915</v>
      </c>
      <c r="C146" s="21">
        <v>132871</v>
      </c>
      <c r="D146" s="14">
        <v>28806</v>
      </c>
      <c r="E146" s="40">
        <v>43035</v>
      </c>
    </row>
    <row r="147" spans="1:5" x14ac:dyDescent="0.3">
      <c r="B147" t="s">
        <v>916</v>
      </c>
      <c r="C147" s="21">
        <v>91683</v>
      </c>
      <c r="D147" s="14">
        <v>21617</v>
      </c>
      <c r="E147" s="40">
        <v>42804</v>
      </c>
    </row>
    <row r="148" spans="1:5" x14ac:dyDescent="0.3">
      <c r="B148" t="s">
        <v>917</v>
      </c>
      <c r="C148" s="21">
        <v>79413</v>
      </c>
      <c r="D148" s="14">
        <v>13654</v>
      </c>
      <c r="E148" s="40">
        <v>43091</v>
      </c>
    </row>
    <row r="149" spans="1:5" x14ac:dyDescent="0.3">
      <c r="B149" t="s">
        <v>918</v>
      </c>
      <c r="C149" s="21">
        <v>66809</v>
      </c>
      <c r="D149" s="14">
        <v>15427</v>
      </c>
      <c r="E149" s="40">
        <v>43077</v>
      </c>
    </row>
    <row r="150" spans="1:5" x14ac:dyDescent="0.3">
      <c r="B150" t="s">
        <v>919</v>
      </c>
      <c r="C150" s="21">
        <v>64600</v>
      </c>
      <c r="D150" s="14">
        <v>17668</v>
      </c>
      <c r="E150" s="40">
        <v>42734</v>
      </c>
    </row>
    <row r="151" spans="1:5" x14ac:dyDescent="0.3">
      <c r="B151" t="s">
        <v>920</v>
      </c>
      <c r="C151" s="21">
        <v>45601.95</v>
      </c>
      <c r="D151" s="14">
        <v>9328</v>
      </c>
      <c r="E151" s="40">
        <v>42860</v>
      </c>
    </row>
    <row r="152" spans="1:5" x14ac:dyDescent="0.3">
      <c r="B152" t="s">
        <v>921</v>
      </c>
      <c r="C152" s="21">
        <v>43127</v>
      </c>
      <c r="D152" s="14">
        <v>9043</v>
      </c>
      <c r="E152" s="40">
        <v>43063</v>
      </c>
    </row>
    <row r="153" spans="1:5" x14ac:dyDescent="0.3">
      <c r="B153" t="s">
        <v>922</v>
      </c>
      <c r="C153" s="21">
        <v>39706</v>
      </c>
      <c r="D153" s="14">
        <v>6955</v>
      </c>
      <c r="E153" s="40">
        <v>43049</v>
      </c>
    </row>
    <row r="154" spans="1:5" x14ac:dyDescent="0.3">
      <c r="B154" t="s">
        <v>923</v>
      </c>
      <c r="C154" s="21">
        <v>36370</v>
      </c>
      <c r="D154" s="14">
        <v>9859</v>
      </c>
      <c r="E154" s="40">
        <v>42755</v>
      </c>
    </row>
    <row r="155" spans="1:5" x14ac:dyDescent="0.3">
      <c r="B155" t="s">
        <v>924</v>
      </c>
      <c r="C155" s="21">
        <v>27309</v>
      </c>
      <c r="D155" s="14">
        <v>4866</v>
      </c>
      <c r="E155" s="40">
        <v>43070</v>
      </c>
    </row>
    <row r="156" spans="1:5" x14ac:dyDescent="0.3">
      <c r="B156" t="s">
        <v>925</v>
      </c>
      <c r="C156" s="21">
        <v>25996.81</v>
      </c>
      <c r="D156" s="14">
        <v>5284</v>
      </c>
      <c r="E156" s="40">
        <v>42909</v>
      </c>
    </row>
    <row r="157" spans="1:5" x14ac:dyDescent="0.3">
      <c r="B157" t="s">
        <v>926</v>
      </c>
      <c r="C157" s="21">
        <v>24467.85</v>
      </c>
      <c r="D157" s="14">
        <v>5151</v>
      </c>
      <c r="E157" s="40">
        <v>42895</v>
      </c>
    </row>
    <row r="158" spans="1:5" x14ac:dyDescent="0.3">
      <c r="B158" t="s">
        <v>927</v>
      </c>
      <c r="C158" s="21">
        <v>19451</v>
      </c>
      <c r="D158" s="14">
        <v>3587</v>
      </c>
      <c r="E158" s="40">
        <v>43003</v>
      </c>
    </row>
    <row r="159" spans="1:5" x14ac:dyDescent="0.3">
      <c r="B159" t="s">
        <v>928</v>
      </c>
      <c r="C159" s="21">
        <v>18913</v>
      </c>
      <c r="D159" s="14">
        <v>4067</v>
      </c>
      <c r="E159" s="40">
        <v>42979</v>
      </c>
    </row>
    <row r="160" spans="1:5" x14ac:dyDescent="0.3">
      <c r="B160" t="s">
        <v>929</v>
      </c>
      <c r="C160" s="21">
        <v>18894</v>
      </c>
      <c r="D160" s="14">
        <v>3620</v>
      </c>
      <c r="E160" s="40">
        <v>42811</v>
      </c>
    </row>
    <row r="161" spans="1:5" x14ac:dyDescent="0.3">
      <c r="B161" t="s">
        <v>930</v>
      </c>
      <c r="C161" s="21">
        <v>18850</v>
      </c>
      <c r="D161" s="14">
        <v>3908</v>
      </c>
      <c r="E161" s="40">
        <v>43021</v>
      </c>
    </row>
    <row r="162" spans="1:5" x14ac:dyDescent="0.3">
      <c r="B162" t="s">
        <v>931</v>
      </c>
      <c r="C162" s="21">
        <v>16761</v>
      </c>
      <c r="D162" s="14">
        <v>2957</v>
      </c>
      <c r="E162" s="40">
        <v>42972</v>
      </c>
    </row>
    <row r="163" spans="1:5" x14ac:dyDescent="0.3">
      <c r="B163" t="s">
        <v>932</v>
      </c>
      <c r="C163" s="21">
        <v>15248</v>
      </c>
      <c r="D163" s="14">
        <v>3462</v>
      </c>
      <c r="E163" s="40">
        <v>43098</v>
      </c>
    </row>
    <row r="164" spans="1:5" x14ac:dyDescent="0.3">
      <c r="B164" t="s">
        <v>933</v>
      </c>
      <c r="C164" s="21">
        <v>14373</v>
      </c>
      <c r="D164" s="14">
        <v>2800</v>
      </c>
      <c r="E164" s="40">
        <v>43007</v>
      </c>
    </row>
    <row r="165" spans="1:5" x14ac:dyDescent="0.3">
      <c r="B165" t="s">
        <v>934</v>
      </c>
      <c r="C165" s="21">
        <v>13825</v>
      </c>
      <c r="D165" s="14">
        <v>2621</v>
      </c>
      <c r="E165" s="40">
        <v>43056</v>
      </c>
    </row>
    <row r="166" spans="1:5" x14ac:dyDescent="0.3">
      <c r="B166" t="s">
        <v>935</v>
      </c>
      <c r="C166" s="21">
        <v>7675</v>
      </c>
      <c r="D166" s="14">
        <v>1678</v>
      </c>
      <c r="E166" s="40">
        <v>42979</v>
      </c>
    </row>
    <row r="167" spans="1:5" x14ac:dyDescent="0.3">
      <c r="B167" t="s">
        <v>936</v>
      </c>
      <c r="C167" s="21">
        <v>3695</v>
      </c>
      <c r="D167" s="14">
        <v>850</v>
      </c>
      <c r="E167" s="40">
        <v>43063</v>
      </c>
    </row>
    <row r="168" spans="1:5" x14ac:dyDescent="0.3">
      <c r="B168" t="s">
        <v>937</v>
      </c>
      <c r="C168" s="21">
        <v>109.5</v>
      </c>
      <c r="D168" s="14">
        <v>21</v>
      </c>
      <c r="E168" s="40">
        <v>42545</v>
      </c>
    </row>
    <row r="169" spans="1:5" x14ac:dyDescent="0.3">
      <c r="B169" t="s">
        <v>938</v>
      </c>
      <c r="C169" s="21">
        <v>34.5</v>
      </c>
      <c r="D169" s="14">
        <v>10</v>
      </c>
      <c r="E169" s="40">
        <v>42664</v>
      </c>
    </row>
    <row r="170" spans="1:5" x14ac:dyDescent="0.3">
      <c r="A170" t="s">
        <v>939</v>
      </c>
      <c r="B170">
        <f>COUNTA(B145:B169)</f>
        <v>25</v>
      </c>
      <c r="C170" s="21">
        <v>965912.60999999987</v>
      </c>
      <c r="D170" s="14">
        <v>203114</v>
      </c>
    </row>
    <row r="171" spans="1:5" x14ac:dyDescent="0.3">
      <c r="A171" t="s">
        <v>137</v>
      </c>
      <c r="B171" t="s">
        <v>940</v>
      </c>
      <c r="C171" s="21">
        <v>108011</v>
      </c>
      <c r="D171" s="14">
        <v>25177</v>
      </c>
      <c r="E171" s="40">
        <v>42972</v>
      </c>
    </row>
    <row r="172" spans="1:5" x14ac:dyDescent="0.3">
      <c r="B172" t="s">
        <v>941</v>
      </c>
      <c r="C172" s="21">
        <v>99323.47</v>
      </c>
      <c r="D172" s="14">
        <v>20215</v>
      </c>
      <c r="E172" s="40">
        <v>42797</v>
      </c>
    </row>
    <row r="173" spans="1:5" x14ac:dyDescent="0.3">
      <c r="B173" t="s">
        <v>942</v>
      </c>
      <c r="C173" s="21">
        <v>87816</v>
      </c>
      <c r="D173" s="14">
        <v>17224</v>
      </c>
      <c r="E173" s="40">
        <v>42965</v>
      </c>
    </row>
    <row r="174" spans="1:5" x14ac:dyDescent="0.3">
      <c r="B174" t="s">
        <v>943</v>
      </c>
      <c r="C174" s="21">
        <v>60764</v>
      </c>
      <c r="D174" s="14">
        <v>12439</v>
      </c>
      <c r="E174" s="40">
        <v>42979</v>
      </c>
    </row>
    <row r="175" spans="1:5" x14ac:dyDescent="0.3">
      <c r="B175" t="s">
        <v>944</v>
      </c>
      <c r="C175" s="21">
        <v>52126.11</v>
      </c>
      <c r="D175" s="14">
        <v>10826</v>
      </c>
      <c r="E175" s="40">
        <v>42790</v>
      </c>
    </row>
    <row r="176" spans="1:5" x14ac:dyDescent="0.3">
      <c r="B176" t="s">
        <v>945</v>
      </c>
      <c r="C176" s="21">
        <v>50057</v>
      </c>
      <c r="D176" s="14">
        <v>9543</v>
      </c>
      <c r="E176" s="40">
        <v>42944</v>
      </c>
    </row>
    <row r="177" spans="2:5" x14ac:dyDescent="0.3">
      <c r="B177" t="s">
        <v>946</v>
      </c>
      <c r="C177" s="21">
        <v>34403</v>
      </c>
      <c r="D177" s="14">
        <v>6339</v>
      </c>
      <c r="E177" s="40">
        <v>43028</v>
      </c>
    </row>
    <row r="178" spans="2:5" x14ac:dyDescent="0.3">
      <c r="B178" t="s">
        <v>947</v>
      </c>
      <c r="C178" s="21">
        <v>32820</v>
      </c>
      <c r="D178" s="14">
        <v>6799</v>
      </c>
      <c r="E178" s="40">
        <v>43021</v>
      </c>
    </row>
    <row r="179" spans="2:5" x14ac:dyDescent="0.3">
      <c r="B179" t="s">
        <v>948</v>
      </c>
      <c r="C179" s="21">
        <v>30873</v>
      </c>
      <c r="D179" s="14">
        <v>6075</v>
      </c>
      <c r="E179" s="40">
        <v>42993</v>
      </c>
    </row>
    <row r="180" spans="2:5" x14ac:dyDescent="0.3">
      <c r="B180" t="s">
        <v>949</v>
      </c>
      <c r="C180" s="21">
        <v>28696.74</v>
      </c>
      <c r="D180" s="14">
        <v>5859</v>
      </c>
      <c r="E180" s="40">
        <v>42909</v>
      </c>
    </row>
    <row r="181" spans="2:5" x14ac:dyDescent="0.3">
      <c r="B181" t="s">
        <v>950</v>
      </c>
      <c r="C181" s="21">
        <v>28037</v>
      </c>
      <c r="D181" s="14">
        <v>5613</v>
      </c>
      <c r="E181" s="40">
        <v>42937</v>
      </c>
    </row>
    <row r="182" spans="2:5" x14ac:dyDescent="0.3">
      <c r="B182" t="s">
        <v>951</v>
      </c>
      <c r="C182" s="21">
        <v>22948.91</v>
      </c>
      <c r="D182" s="14">
        <v>4937</v>
      </c>
      <c r="E182" s="40">
        <v>42846</v>
      </c>
    </row>
    <row r="183" spans="2:5" x14ac:dyDescent="0.3">
      <c r="B183" t="s">
        <v>952</v>
      </c>
      <c r="C183" s="21">
        <v>21693.67</v>
      </c>
      <c r="D183" s="14">
        <v>4098</v>
      </c>
      <c r="E183" s="40">
        <v>42951</v>
      </c>
    </row>
    <row r="184" spans="2:5" x14ac:dyDescent="0.3">
      <c r="B184" t="s">
        <v>953</v>
      </c>
      <c r="C184" s="21">
        <v>10977.58</v>
      </c>
      <c r="D184" s="14">
        <v>2264</v>
      </c>
      <c r="E184" s="40">
        <v>42972</v>
      </c>
    </row>
    <row r="185" spans="2:5" x14ac:dyDescent="0.3">
      <c r="B185" t="s">
        <v>954</v>
      </c>
      <c r="C185" s="21">
        <v>10730.54</v>
      </c>
      <c r="D185" s="14">
        <v>2133</v>
      </c>
      <c r="E185" s="40">
        <v>43070</v>
      </c>
    </row>
    <row r="186" spans="2:5" x14ac:dyDescent="0.3">
      <c r="B186" t="s">
        <v>955</v>
      </c>
      <c r="C186" s="21">
        <v>8823.0300000000007</v>
      </c>
      <c r="D186" s="14">
        <v>1607</v>
      </c>
      <c r="E186" s="40">
        <v>43042</v>
      </c>
    </row>
    <row r="187" spans="2:5" x14ac:dyDescent="0.3">
      <c r="B187" t="s">
        <v>956</v>
      </c>
      <c r="C187" s="21">
        <v>7496.49</v>
      </c>
      <c r="D187" s="14">
        <v>1641</v>
      </c>
      <c r="E187" s="40">
        <v>42832</v>
      </c>
    </row>
    <row r="188" spans="2:5" x14ac:dyDescent="0.3">
      <c r="B188" t="s">
        <v>957</v>
      </c>
      <c r="C188" s="21">
        <v>6335.52</v>
      </c>
      <c r="D188" s="14">
        <v>1468</v>
      </c>
      <c r="E188" s="40">
        <v>42790</v>
      </c>
    </row>
    <row r="189" spans="2:5" x14ac:dyDescent="0.3">
      <c r="B189" t="s">
        <v>958</v>
      </c>
      <c r="C189" s="21">
        <v>5664.42</v>
      </c>
      <c r="D189" s="14">
        <v>1054</v>
      </c>
      <c r="E189" s="40">
        <v>43077</v>
      </c>
    </row>
    <row r="190" spans="2:5" x14ac:dyDescent="0.3">
      <c r="B190" t="s">
        <v>959</v>
      </c>
      <c r="C190" s="21">
        <v>5415.31</v>
      </c>
      <c r="D190" s="14">
        <v>1199</v>
      </c>
      <c r="E190" s="40">
        <v>42881</v>
      </c>
    </row>
    <row r="191" spans="2:5" x14ac:dyDescent="0.3">
      <c r="B191" t="s">
        <v>960</v>
      </c>
      <c r="C191" s="21">
        <v>4396.9399999999996</v>
      </c>
      <c r="D191" s="14">
        <v>943</v>
      </c>
      <c r="E191" s="40">
        <v>42888</v>
      </c>
    </row>
    <row r="192" spans="2:5" x14ac:dyDescent="0.3">
      <c r="B192" t="s">
        <v>961</v>
      </c>
      <c r="C192" s="21">
        <v>3639.69</v>
      </c>
      <c r="D192" s="14">
        <v>661</v>
      </c>
      <c r="E192" s="40">
        <v>43098</v>
      </c>
    </row>
    <row r="193" spans="1:5" x14ac:dyDescent="0.3">
      <c r="B193" t="s">
        <v>962</v>
      </c>
      <c r="C193" s="21">
        <v>3316.36</v>
      </c>
      <c r="D193" s="14">
        <v>664</v>
      </c>
      <c r="E193" s="40">
        <v>43049</v>
      </c>
    </row>
    <row r="194" spans="1:5" x14ac:dyDescent="0.3">
      <c r="B194" t="s">
        <v>963</v>
      </c>
      <c r="C194" s="21">
        <v>2635.68</v>
      </c>
      <c r="D194" s="14">
        <v>497</v>
      </c>
      <c r="E194" s="40">
        <v>43063</v>
      </c>
    </row>
    <row r="195" spans="1:5" x14ac:dyDescent="0.3">
      <c r="B195" t="s">
        <v>964</v>
      </c>
      <c r="C195" s="21">
        <v>901.48</v>
      </c>
      <c r="D195" s="14">
        <v>530</v>
      </c>
      <c r="E195" s="40">
        <v>42517</v>
      </c>
    </row>
    <row r="196" spans="1:5" x14ac:dyDescent="0.3">
      <c r="B196" t="s">
        <v>965</v>
      </c>
      <c r="C196" s="21">
        <v>383.5</v>
      </c>
      <c r="D196" s="14">
        <v>136</v>
      </c>
      <c r="E196" s="40">
        <v>42720</v>
      </c>
    </row>
    <row r="197" spans="1:5" x14ac:dyDescent="0.3">
      <c r="B197" t="s">
        <v>966</v>
      </c>
      <c r="C197" s="21">
        <v>180</v>
      </c>
      <c r="D197" s="14">
        <v>40</v>
      </c>
      <c r="E197" s="40">
        <v>42678</v>
      </c>
    </row>
    <row r="198" spans="1:5" x14ac:dyDescent="0.3">
      <c r="B198" t="s">
        <v>967</v>
      </c>
      <c r="C198" s="21">
        <v>121</v>
      </c>
      <c r="D198" s="14">
        <v>25</v>
      </c>
      <c r="E198" s="40">
        <v>42405</v>
      </c>
    </row>
    <row r="199" spans="1:5" x14ac:dyDescent="0.3">
      <c r="B199" t="s">
        <v>968</v>
      </c>
      <c r="C199" s="21">
        <v>8</v>
      </c>
      <c r="D199" s="14">
        <v>2</v>
      </c>
      <c r="E199" s="40">
        <v>42720</v>
      </c>
    </row>
    <row r="200" spans="1:5" x14ac:dyDescent="0.3">
      <c r="A200" t="s">
        <v>969</v>
      </c>
      <c r="B200">
        <f>COUNTA(B171:B199)</f>
        <v>29</v>
      </c>
      <c r="C200" s="21">
        <v>728595.44000000018</v>
      </c>
      <c r="D200" s="14">
        <v>150008</v>
      </c>
    </row>
    <row r="201" spans="1:5" x14ac:dyDescent="0.3">
      <c r="A201" t="s">
        <v>770</v>
      </c>
      <c r="B201" t="s">
        <v>970</v>
      </c>
      <c r="C201" s="21">
        <v>465368</v>
      </c>
      <c r="D201" s="14">
        <v>89616</v>
      </c>
      <c r="E201" s="40">
        <v>43014</v>
      </c>
    </row>
    <row r="202" spans="1:5" x14ac:dyDescent="0.3">
      <c r="A202" t="s">
        <v>971</v>
      </c>
      <c r="B202">
        <f>COUNTA(B201)</f>
        <v>1</v>
      </c>
      <c r="C202" s="21">
        <v>465368</v>
      </c>
      <c r="D202" s="14">
        <v>89616</v>
      </c>
    </row>
    <row r="203" spans="1:5" x14ac:dyDescent="0.3">
      <c r="A203" t="s">
        <v>763</v>
      </c>
      <c r="B203" t="s">
        <v>972</v>
      </c>
      <c r="C203" s="21">
        <v>163080.95000000001</v>
      </c>
      <c r="D203" s="14">
        <v>31417</v>
      </c>
      <c r="E203" s="40">
        <v>42902</v>
      </c>
    </row>
    <row r="204" spans="1:5" x14ac:dyDescent="0.3">
      <c r="B204" t="s">
        <v>973</v>
      </c>
      <c r="C204" s="21">
        <v>152175.72</v>
      </c>
      <c r="D204" s="14">
        <v>26158</v>
      </c>
      <c r="E204" s="40">
        <v>42923</v>
      </c>
    </row>
    <row r="205" spans="1:5" x14ac:dyDescent="0.3">
      <c r="B205" t="s">
        <v>974</v>
      </c>
      <c r="C205" s="21">
        <v>34652.28</v>
      </c>
      <c r="D205" s="14">
        <v>6691</v>
      </c>
      <c r="E205" s="40">
        <v>43035</v>
      </c>
    </row>
    <row r="206" spans="1:5" x14ac:dyDescent="0.3">
      <c r="B206" t="s">
        <v>975</v>
      </c>
      <c r="C206" s="21">
        <v>19144.11</v>
      </c>
      <c r="D206" s="14">
        <v>3578</v>
      </c>
      <c r="E206" s="40">
        <v>43042</v>
      </c>
    </row>
    <row r="207" spans="1:5" x14ac:dyDescent="0.3">
      <c r="A207" t="s">
        <v>976</v>
      </c>
      <c r="B207">
        <f>COUNTA(B203:B206)</f>
        <v>4</v>
      </c>
      <c r="C207" s="21">
        <v>369053.06</v>
      </c>
      <c r="D207" s="14">
        <v>67844</v>
      </c>
    </row>
    <row r="208" spans="1:5" x14ac:dyDescent="0.3">
      <c r="A208" t="s">
        <v>74</v>
      </c>
      <c r="B208" t="s">
        <v>1110</v>
      </c>
      <c r="C208" s="21">
        <v>243062.26</v>
      </c>
      <c r="D208" s="14">
        <v>46856</v>
      </c>
      <c r="E208" s="40">
        <v>43000</v>
      </c>
    </row>
    <row r="209" spans="2:5" x14ac:dyDescent="0.3">
      <c r="B209" t="s">
        <v>977</v>
      </c>
      <c r="C209" s="21">
        <v>75841</v>
      </c>
      <c r="D209" s="14">
        <v>15699</v>
      </c>
      <c r="E209" s="40">
        <v>42832</v>
      </c>
    </row>
    <row r="210" spans="2:5" x14ac:dyDescent="0.3">
      <c r="B210" t="s">
        <v>978</v>
      </c>
      <c r="C210" s="21">
        <v>9631</v>
      </c>
      <c r="D210" s="14">
        <v>2193</v>
      </c>
      <c r="E210" s="40">
        <v>42832</v>
      </c>
    </row>
    <row r="211" spans="2:5" x14ac:dyDescent="0.3">
      <c r="B211" t="s">
        <v>979</v>
      </c>
      <c r="C211" s="21">
        <v>6665</v>
      </c>
      <c r="D211" s="14">
        <v>1663</v>
      </c>
      <c r="E211" s="40">
        <v>42832</v>
      </c>
    </row>
    <row r="212" spans="2:5" x14ac:dyDescent="0.3">
      <c r="B212" t="s">
        <v>980</v>
      </c>
      <c r="C212" s="21">
        <v>5506</v>
      </c>
      <c r="D212" s="14">
        <v>1314</v>
      </c>
      <c r="E212" s="40">
        <v>42832</v>
      </c>
    </row>
    <row r="213" spans="2:5" x14ac:dyDescent="0.3">
      <c r="B213" t="s">
        <v>981</v>
      </c>
      <c r="C213" s="21">
        <v>5470</v>
      </c>
      <c r="D213" s="14">
        <v>1309</v>
      </c>
      <c r="E213" s="40">
        <v>42832</v>
      </c>
    </row>
    <row r="214" spans="2:5" x14ac:dyDescent="0.3">
      <c r="B214" t="s">
        <v>982</v>
      </c>
      <c r="C214" s="21">
        <v>3869</v>
      </c>
      <c r="D214" s="14">
        <v>1106</v>
      </c>
      <c r="E214" s="40">
        <v>42832</v>
      </c>
    </row>
    <row r="215" spans="2:5" x14ac:dyDescent="0.3">
      <c r="B215" t="s">
        <v>983</v>
      </c>
      <c r="C215" s="21">
        <v>3272</v>
      </c>
      <c r="D215" s="14">
        <v>799</v>
      </c>
      <c r="E215" s="40">
        <v>42832</v>
      </c>
    </row>
    <row r="216" spans="2:5" x14ac:dyDescent="0.3">
      <c r="B216" t="s">
        <v>984</v>
      </c>
      <c r="C216" s="21">
        <v>2043</v>
      </c>
      <c r="D216" s="14">
        <v>507</v>
      </c>
      <c r="E216" s="40">
        <v>42832</v>
      </c>
    </row>
    <row r="217" spans="2:5" x14ac:dyDescent="0.3">
      <c r="B217" t="s">
        <v>985</v>
      </c>
      <c r="C217" s="21">
        <v>1550</v>
      </c>
      <c r="D217" s="14">
        <v>368</v>
      </c>
      <c r="E217" s="40">
        <v>42832</v>
      </c>
    </row>
    <row r="218" spans="2:5" x14ac:dyDescent="0.3">
      <c r="B218" t="s">
        <v>986</v>
      </c>
      <c r="C218" s="21">
        <v>1475</v>
      </c>
      <c r="D218" s="14">
        <v>406</v>
      </c>
      <c r="E218" s="40">
        <v>42832</v>
      </c>
    </row>
    <row r="219" spans="2:5" x14ac:dyDescent="0.3">
      <c r="B219" t="s">
        <v>987</v>
      </c>
      <c r="C219" s="21">
        <v>1429</v>
      </c>
      <c r="D219" s="14">
        <v>337</v>
      </c>
      <c r="E219" s="40">
        <v>42832</v>
      </c>
    </row>
    <row r="220" spans="2:5" x14ac:dyDescent="0.3">
      <c r="B220" t="s">
        <v>988</v>
      </c>
      <c r="C220" s="21">
        <v>1349</v>
      </c>
      <c r="D220" s="14">
        <v>307</v>
      </c>
      <c r="E220" s="40">
        <v>42832</v>
      </c>
    </row>
    <row r="221" spans="2:5" x14ac:dyDescent="0.3">
      <c r="B221" t="s">
        <v>989</v>
      </c>
      <c r="C221" s="21">
        <v>1320</v>
      </c>
      <c r="D221" s="14">
        <v>318</v>
      </c>
      <c r="E221" s="40">
        <v>42832</v>
      </c>
    </row>
    <row r="222" spans="2:5" x14ac:dyDescent="0.3">
      <c r="B222" t="s">
        <v>990</v>
      </c>
      <c r="C222" s="21">
        <v>876</v>
      </c>
      <c r="D222" s="14">
        <v>209</v>
      </c>
      <c r="E222" s="40">
        <v>42832</v>
      </c>
    </row>
    <row r="223" spans="2:5" x14ac:dyDescent="0.3">
      <c r="B223" t="s">
        <v>991</v>
      </c>
      <c r="C223" s="21">
        <v>615</v>
      </c>
      <c r="D223" s="14">
        <v>165</v>
      </c>
      <c r="E223" s="40">
        <v>42832</v>
      </c>
    </row>
    <row r="224" spans="2:5" x14ac:dyDescent="0.3">
      <c r="B224" t="s">
        <v>992</v>
      </c>
      <c r="C224" s="21">
        <v>552</v>
      </c>
      <c r="D224" s="14">
        <v>145</v>
      </c>
      <c r="E224" s="40">
        <v>42832</v>
      </c>
    </row>
    <row r="225" spans="1:5" x14ac:dyDescent="0.3">
      <c r="B225" t="s">
        <v>993</v>
      </c>
      <c r="C225" s="21">
        <v>437</v>
      </c>
      <c r="D225" s="14">
        <v>111</v>
      </c>
      <c r="E225" s="40">
        <v>42867</v>
      </c>
    </row>
    <row r="226" spans="1:5" x14ac:dyDescent="0.3">
      <c r="B226" t="s">
        <v>994</v>
      </c>
      <c r="C226" s="21">
        <v>399</v>
      </c>
      <c r="D226" s="14">
        <v>97</v>
      </c>
      <c r="E226" s="40">
        <v>42832</v>
      </c>
    </row>
    <row r="227" spans="1:5" x14ac:dyDescent="0.3">
      <c r="B227" t="s">
        <v>995</v>
      </c>
      <c r="C227" s="21">
        <v>373</v>
      </c>
      <c r="D227" s="14">
        <v>87</v>
      </c>
      <c r="E227" s="40">
        <v>42832</v>
      </c>
    </row>
    <row r="228" spans="1:5" x14ac:dyDescent="0.3">
      <c r="B228" t="s">
        <v>996</v>
      </c>
      <c r="C228" s="21">
        <v>366</v>
      </c>
      <c r="D228" s="14">
        <v>112</v>
      </c>
      <c r="E228" s="40">
        <v>42832</v>
      </c>
    </row>
    <row r="229" spans="1:5" x14ac:dyDescent="0.3">
      <c r="A229" t="s">
        <v>997</v>
      </c>
      <c r="B229">
        <f>COUNTA(B208:B228)</f>
        <v>21</v>
      </c>
      <c r="C229" s="21">
        <v>366100.26</v>
      </c>
      <c r="D229" s="14">
        <v>74108</v>
      </c>
    </row>
    <row r="230" spans="1:5" x14ac:dyDescent="0.3">
      <c r="A230" t="s">
        <v>183</v>
      </c>
      <c r="B230" t="s">
        <v>998</v>
      </c>
      <c r="C230" s="21">
        <v>76682</v>
      </c>
      <c r="D230" s="14">
        <v>19514</v>
      </c>
      <c r="E230" s="40">
        <v>42881</v>
      </c>
    </row>
    <row r="231" spans="1:5" x14ac:dyDescent="0.3">
      <c r="B231" t="s">
        <v>999</v>
      </c>
      <c r="C231" s="21">
        <v>74299</v>
      </c>
      <c r="D231" s="14">
        <v>17485</v>
      </c>
      <c r="E231" s="40">
        <v>43049</v>
      </c>
    </row>
    <row r="232" spans="1:5" x14ac:dyDescent="0.3">
      <c r="B232" t="s">
        <v>1000</v>
      </c>
      <c r="C232" s="21">
        <v>44430</v>
      </c>
      <c r="D232" s="14">
        <v>8503</v>
      </c>
      <c r="E232" s="40">
        <v>42979</v>
      </c>
    </row>
    <row r="233" spans="1:5" x14ac:dyDescent="0.3">
      <c r="B233" t="s">
        <v>1001</v>
      </c>
      <c r="C233" s="21">
        <v>38797</v>
      </c>
      <c r="D233" s="14">
        <v>7340</v>
      </c>
      <c r="E233" s="40">
        <v>43021</v>
      </c>
    </row>
    <row r="234" spans="1:5" x14ac:dyDescent="0.3">
      <c r="B234" t="s">
        <v>1002</v>
      </c>
      <c r="C234" s="21">
        <v>37146</v>
      </c>
      <c r="D234" s="14">
        <v>7327</v>
      </c>
      <c r="E234" s="40">
        <v>43007</v>
      </c>
    </row>
    <row r="235" spans="1:5" x14ac:dyDescent="0.3">
      <c r="B235" t="s">
        <v>1003</v>
      </c>
      <c r="C235" s="21">
        <v>20520</v>
      </c>
      <c r="D235" s="14">
        <v>4117</v>
      </c>
      <c r="E235" s="40">
        <v>42874</v>
      </c>
    </row>
    <row r="236" spans="1:5" x14ac:dyDescent="0.3">
      <c r="B236" t="s">
        <v>1004</v>
      </c>
      <c r="C236" s="21">
        <v>18307</v>
      </c>
      <c r="D236" s="14">
        <v>4620</v>
      </c>
      <c r="E236" s="40">
        <v>42902</v>
      </c>
    </row>
    <row r="237" spans="1:5" x14ac:dyDescent="0.3">
      <c r="B237" t="s">
        <v>1005</v>
      </c>
      <c r="C237" s="21">
        <v>12568</v>
      </c>
      <c r="D237" s="14">
        <v>2727</v>
      </c>
      <c r="E237" s="40">
        <v>42888</v>
      </c>
    </row>
    <row r="238" spans="1:5" x14ac:dyDescent="0.3">
      <c r="B238" t="s">
        <v>1006</v>
      </c>
      <c r="C238" s="21">
        <v>10557</v>
      </c>
      <c r="D238" s="14">
        <v>2248</v>
      </c>
      <c r="E238" s="40">
        <v>42986</v>
      </c>
    </row>
    <row r="239" spans="1:5" x14ac:dyDescent="0.3">
      <c r="B239" t="s">
        <v>1007</v>
      </c>
      <c r="C239" s="21">
        <v>5412</v>
      </c>
      <c r="D239" s="14">
        <v>991</v>
      </c>
      <c r="E239" s="40">
        <v>43084</v>
      </c>
    </row>
    <row r="240" spans="1:5" x14ac:dyDescent="0.3">
      <c r="B240" t="s">
        <v>1008</v>
      </c>
      <c r="C240" s="21">
        <v>3343</v>
      </c>
      <c r="D240" s="14">
        <v>885</v>
      </c>
      <c r="E240" s="40">
        <v>42937</v>
      </c>
    </row>
    <row r="241" spans="1:5" x14ac:dyDescent="0.3">
      <c r="B241" t="s">
        <v>1009</v>
      </c>
      <c r="C241" s="21">
        <v>2771</v>
      </c>
      <c r="D241" s="14">
        <v>757</v>
      </c>
      <c r="E241" s="40">
        <v>42902</v>
      </c>
    </row>
    <row r="242" spans="1:5" x14ac:dyDescent="0.3">
      <c r="A242" t="s">
        <v>1010</v>
      </c>
      <c r="B242">
        <f>COUNTA(B230:B241)</f>
        <v>12</v>
      </c>
      <c r="C242" s="21">
        <v>344832</v>
      </c>
      <c r="D242" s="14">
        <v>76514</v>
      </c>
    </row>
    <row r="243" spans="1:5" x14ac:dyDescent="0.3">
      <c r="A243" t="s">
        <v>59</v>
      </c>
      <c r="B243" t="s">
        <v>1011</v>
      </c>
      <c r="C243" s="21">
        <v>281885</v>
      </c>
      <c r="D243" s="14">
        <v>50710</v>
      </c>
      <c r="E243" s="40">
        <v>43063</v>
      </c>
    </row>
    <row r="244" spans="1:5" x14ac:dyDescent="0.3">
      <c r="A244" t="s">
        <v>1012</v>
      </c>
      <c r="B244">
        <f>COUNTA(B243)</f>
        <v>1</v>
      </c>
      <c r="C244" s="21">
        <v>281885</v>
      </c>
      <c r="D244" s="14">
        <v>50710</v>
      </c>
    </row>
    <row r="245" spans="1:5" x14ac:dyDescent="0.3">
      <c r="A245" t="s">
        <v>767</v>
      </c>
      <c r="B245" t="s">
        <v>1013</v>
      </c>
      <c r="C245" s="21">
        <v>113903.12</v>
      </c>
      <c r="D245" s="14">
        <v>23039</v>
      </c>
      <c r="E245" s="40">
        <v>42790</v>
      </c>
    </row>
    <row r="246" spans="1:5" x14ac:dyDescent="0.3">
      <c r="B246" t="s">
        <v>1014</v>
      </c>
      <c r="C246" s="21">
        <v>41503.9</v>
      </c>
      <c r="D246" s="14">
        <v>8502</v>
      </c>
      <c r="E246" s="40">
        <v>42755</v>
      </c>
    </row>
    <row r="247" spans="1:5" x14ac:dyDescent="0.3">
      <c r="A247" t="s">
        <v>1015</v>
      </c>
      <c r="B247">
        <f>COUNTA(B245:B246)</f>
        <v>2</v>
      </c>
      <c r="C247" s="21">
        <v>155407.01999999999</v>
      </c>
      <c r="D247" s="14">
        <v>31541</v>
      </c>
    </row>
    <row r="248" spans="1:5" x14ac:dyDescent="0.3">
      <c r="A248" t="s">
        <v>117</v>
      </c>
      <c r="B248" t="s">
        <v>1016</v>
      </c>
      <c r="C248" s="21">
        <v>138341</v>
      </c>
      <c r="D248" s="14">
        <v>28243</v>
      </c>
      <c r="E248" s="40">
        <v>42727</v>
      </c>
    </row>
    <row r="249" spans="1:5" x14ac:dyDescent="0.3">
      <c r="A249" t="s">
        <v>1017</v>
      </c>
      <c r="B249">
        <f>COUNTA(B248)</f>
        <v>1</v>
      </c>
      <c r="C249" s="21">
        <v>138341</v>
      </c>
      <c r="D249" s="14">
        <v>28243</v>
      </c>
    </row>
    <row r="250" spans="1:5" x14ac:dyDescent="0.3">
      <c r="A250" t="s">
        <v>1018</v>
      </c>
      <c r="B250" t="s">
        <v>1019</v>
      </c>
      <c r="C250" s="21">
        <v>17770</v>
      </c>
      <c r="D250" s="14">
        <v>4183</v>
      </c>
      <c r="E250" s="40">
        <v>42776</v>
      </c>
    </row>
    <row r="251" spans="1:5" x14ac:dyDescent="0.3">
      <c r="B251" t="s">
        <v>1020</v>
      </c>
      <c r="C251" s="21">
        <v>14808.98</v>
      </c>
      <c r="D251" s="14">
        <v>3281</v>
      </c>
      <c r="E251" s="40">
        <v>43056</v>
      </c>
    </row>
    <row r="252" spans="1:5" x14ac:dyDescent="0.3">
      <c r="B252" t="s">
        <v>1021</v>
      </c>
      <c r="C252" s="21">
        <v>12102.36</v>
      </c>
      <c r="D252" s="14">
        <v>2643</v>
      </c>
      <c r="E252" s="40">
        <v>42996</v>
      </c>
    </row>
    <row r="253" spans="1:5" x14ac:dyDescent="0.3">
      <c r="B253" t="s">
        <v>1022</v>
      </c>
      <c r="C253" s="21">
        <v>9785</v>
      </c>
      <c r="D253" s="14">
        <v>2593</v>
      </c>
      <c r="E253" s="40">
        <v>43035</v>
      </c>
    </row>
    <row r="254" spans="1:5" x14ac:dyDescent="0.3">
      <c r="B254" t="s">
        <v>1023</v>
      </c>
      <c r="C254" s="21">
        <v>8509.7999999999993</v>
      </c>
      <c r="D254" s="14">
        <v>2025</v>
      </c>
      <c r="E254" s="40">
        <v>42951</v>
      </c>
    </row>
    <row r="255" spans="1:5" x14ac:dyDescent="0.3">
      <c r="B255" t="s">
        <v>1024</v>
      </c>
      <c r="C255" s="21">
        <v>7537</v>
      </c>
      <c r="D255" s="14">
        <v>1998</v>
      </c>
      <c r="E255" s="40">
        <v>43084</v>
      </c>
    </row>
    <row r="256" spans="1:5" x14ac:dyDescent="0.3">
      <c r="B256" t="s">
        <v>1025</v>
      </c>
      <c r="C256" s="21">
        <v>5269.1</v>
      </c>
      <c r="D256" s="14">
        <v>1555</v>
      </c>
      <c r="E256" s="40">
        <v>42832</v>
      </c>
    </row>
    <row r="257" spans="1:5" x14ac:dyDescent="0.3">
      <c r="B257" t="s">
        <v>1026</v>
      </c>
      <c r="C257" s="21">
        <v>5195</v>
      </c>
      <c r="D257" s="14">
        <v>1213</v>
      </c>
      <c r="E257" s="40">
        <v>42741</v>
      </c>
    </row>
    <row r="258" spans="1:5" x14ac:dyDescent="0.3">
      <c r="B258" t="s">
        <v>1027</v>
      </c>
      <c r="C258" s="21">
        <v>5115</v>
      </c>
      <c r="D258" s="14">
        <v>1305</v>
      </c>
      <c r="E258" s="40">
        <v>42804</v>
      </c>
    </row>
    <row r="259" spans="1:5" x14ac:dyDescent="0.3">
      <c r="B259" t="s">
        <v>1028</v>
      </c>
      <c r="C259" s="21">
        <v>4404.6000000000004</v>
      </c>
      <c r="D259" s="14">
        <v>1148</v>
      </c>
      <c r="E259" s="40">
        <v>42730</v>
      </c>
    </row>
    <row r="260" spans="1:5" x14ac:dyDescent="0.3">
      <c r="B260" t="s">
        <v>1029</v>
      </c>
      <c r="C260" s="21">
        <v>4213</v>
      </c>
      <c r="D260" s="14">
        <v>920</v>
      </c>
      <c r="E260" s="40">
        <v>42965</v>
      </c>
    </row>
    <row r="261" spans="1:5" x14ac:dyDescent="0.3">
      <c r="B261" t="s">
        <v>1030</v>
      </c>
      <c r="C261" s="21">
        <v>4105.28</v>
      </c>
      <c r="D261" s="14">
        <v>1007</v>
      </c>
      <c r="E261" s="40">
        <v>43091</v>
      </c>
    </row>
    <row r="262" spans="1:5" x14ac:dyDescent="0.3">
      <c r="B262" t="s">
        <v>1031</v>
      </c>
      <c r="C262" s="21">
        <v>3388.4</v>
      </c>
      <c r="D262" s="14">
        <v>869</v>
      </c>
      <c r="E262" s="40">
        <v>43070</v>
      </c>
    </row>
    <row r="263" spans="1:5" x14ac:dyDescent="0.3">
      <c r="B263" t="s">
        <v>1032</v>
      </c>
      <c r="C263" s="21">
        <v>3217</v>
      </c>
      <c r="D263" s="14">
        <v>835</v>
      </c>
      <c r="E263" s="40">
        <v>42790</v>
      </c>
    </row>
    <row r="264" spans="1:5" x14ac:dyDescent="0.3">
      <c r="B264" t="s">
        <v>1033</v>
      </c>
      <c r="C264" s="21">
        <v>2684.2</v>
      </c>
      <c r="D264" s="14">
        <v>1132</v>
      </c>
      <c r="E264" s="40">
        <v>42601</v>
      </c>
    </row>
    <row r="265" spans="1:5" x14ac:dyDescent="0.3">
      <c r="B265" t="s">
        <v>1034</v>
      </c>
      <c r="C265" s="21">
        <v>1821</v>
      </c>
      <c r="D265" s="14">
        <v>450</v>
      </c>
      <c r="E265" s="40">
        <v>42601</v>
      </c>
    </row>
    <row r="266" spans="1:5" x14ac:dyDescent="0.3">
      <c r="B266" t="s">
        <v>1035</v>
      </c>
      <c r="C266" s="21">
        <v>1794</v>
      </c>
      <c r="D266" s="14">
        <v>588</v>
      </c>
      <c r="E266" s="40">
        <v>42860</v>
      </c>
    </row>
    <row r="267" spans="1:5" x14ac:dyDescent="0.3">
      <c r="B267" t="s">
        <v>1036</v>
      </c>
      <c r="C267" s="21">
        <v>1731.3</v>
      </c>
      <c r="D267" s="14">
        <v>560</v>
      </c>
      <c r="E267" s="40">
        <v>42846</v>
      </c>
    </row>
    <row r="268" spans="1:5" x14ac:dyDescent="0.3">
      <c r="B268" t="s">
        <v>1037</v>
      </c>
      <c r="C268" s="21">
        <v>1085.5999999999999</v>
      </c>
      <c r="D268" s="14">
        <v>205</v>
      </c>
      <c r="E268" s="40">
        <v>42706</v>
      </c>
    </row>
    <row r="269" spans="1:5" x14ac:dyDescent="0.3">
      <c r="B269" t="s">
        <v>1038</v>
      </c>
      <c r="C269" s="21">
        <v>603.79999999999995</v>
      </c>
      <c r="D269" s="14">
        <v>115</v>
      </c>
      <c r="E269" s="40">
        <v>42622</v>
      </c>
    </row>
    <row r="270" spans="1:5" x14ac:dyDescent="0.3">
      <c r="B270" t="s">
        <v>1039</v>
      </c>
      <c r="C270" s="21">
        <v>243.63</v>
      </c>
      <c r="D270" s="14">
        <v>49</v>
      </c>
      <c r="E270" s="40">
        <v>42713</v>
      </c>
    </row>
    <row r="271" spans="1:5" x14ac:dyDescent="0.3">
      <c r="A271" t="s">
        <v>1040</v>
      </c>
      <c r="B271">
        <f>COUNTA(B250:B270)</f>
        <v>21</v>
      </c>
      <c r="C271" s="21">
        <v>115384.04999999999</v>
      </c>
      <c r="D271" s="14">
        <v>28674</v>
      </c>
    </row>
    <row r="272" spans="1:5" x14ac:dyDescent="0.3">
      <c r="A272" t="s">
        <v>170</v>
      </c>
      <c r="B272" t="s">
        <v>1041</v>
      </c>
      <c r="C272" s="21">
        <v>89239.97</v>
      </c>
      <c r="D272" s="14">
        <v>22212</v>
      </c>
      <c r="E272" s="40">
        <v>42867</v>
      </c>
    </row>
    <row r="273" spans="1:5" x14ac:dyDescent="0.3">
      <c r="B273" t="s">
        <v>1042</v>
      </c>
      <c r="C273" s="21">
        <v>9849.14</v>
      </c>
      <c r="D273" s="14">
        <v>2172</v>
      </c>
      <c r="E273" s="40">
        <v>42853</v>
      </c>
    </row>
    <row r="274" spans="1:5" x14ac:dyDescent="0.3">
      <c r="A274" t="s">
        <v>1043</v>
      </c>
      <c r="B274">
        <f>COUNTA(B272:B273)</f>
        <v>2</v>
      </c>
      <c r="C274" s="21">
        <v>99089.11</v>
      </c>
      <c r="D274" s="14">
        <v>24384</v>
      </c>
    </row>
    <row r="275" spans="1:5" x14ac:dyDescent="0.3">
      <c r="A275" t="s">
        <v>196</v>
      </c>
      <c r="B275" t="s">
        <v>1044</v>
      </c>
      <c r="C275" s="21">
        <v>71184.100000000006</v>
      </c>
      <c r="D275" s="14">
        <v>15044</v>
      </c>
      <c r="E275" s="40">
        <v>43077</v>
      </c>
    </row>
    <row r="276" spans="1:5" x14ac:dyDescent="0.3">
      <c r="B276" t="s">
        <v>1045</v>
      </c>
      <c r="C276" s="21">
        <v>7142.09</v>
      </c>
      <c r="D276" s="14">
        <v>2187</v>
      </c>
      <c r="E276" s="40">
        <v>42985</v>
      </c>
    </row>
    <row r="277" spans="1:5" x14ac:dyDescent="0.3">
      <c r="A277" t="s">
        <v>1046</v>
      </c>
      <c r="B277">
        <f>COUNTA(B275:B276)</f>
        <v>2</v>
      </c>
      <c r="C277" s="21">
        <v>78326.19</v>
      </c>
      <c r="D277" s="14">
        <v>17231</v>
      </c>
    </row>
    <row r="278" spans="1:5" x14ac:dyDescent="0.3">
      <c r="A278" t="s">
        <v>424</v>
      </c>
      <c r="B278" t="s">
        <v>1047</v>
      </c>
      <c r="C278" s="21">
        <v>9169.1299999999992</v>
      </c>
      <c r="D278" s="14">
        <v>2307</v>
      </c>
      <c r="E278" s="40">
        <v>42769</v>
      </c>
    </row>
    <row r="279" spans="1:5" x14ac:dyDescent="0.3">
      <c r="B279" t="s">
        <v>1048</v>
      </c>
      <c r="C279" s="21">
        <v>8364.5</v>
      </c>
      <c r="D279" s="14">
        <v>2245</v>
      </c>
      <c r="E279" s="40">
        <v>43014</v>
      </c>
    </row>
    <row r="280" spans="1:5" x14ac:dyDescent="0.3">
      <c r="B280" t="s">
        <v>1049</v>
      </c>
      <c r="C280" s="21">
        <v>7127.76</v>
      </c>
      <c r="D280" s="14">
        <v>1686</v>
      </c>
      <c r="E280" s="40">
        <v>42979</v>
      </c>
    </row>
    <row r="281" spans="1:5" x14ac:dyDescent="0.3">
      <c r="B281" t="s">
        <v>1050</v>
      </c>
      <c r="C281" s="21">
        <v>6028.4</v>
      </c>
      <c r="D281" s="14">
        <v>1409</v>
      </c>
      <c r="E281" s="40">
        <v>42888</v>
      </c>
    </row>
    <row r="282" spans="1:5" x14ac:dyDescent="0.3">
      <c r="B282" t="s">
        <v>1051</v>
      </c>
      <c r="C282" s="21">
        <v>6008.3</v>
      </c>
      <c r="D282" s="14">
        <v>1552</v>
      </c>
      <c r="E282" s="40">
        <v>42958</v>
      </c>
    </row>
    <row r="283" spans="1:5" x14ac:dyDescent="0.3">
      <c r="B283" t="s">
        <v>1052</v>
      </c>
      <c r="C283" s="21">
        <v>4945.6000000000004</v>
      </c>
      <c r="D283" s="14">
        <v>1490</v>
      </c>
      <c r="E283" s="40">
        <v>42860</v>
      </c>
    </row>
    <row r="284" spans="1:5" x14ac:dyDescent="0.3">
      <c r="B284" t="s">
        <v>1053</v>
      </c>
      <c r="C284" s="21">
        <v>3838.6</v>
      </c>
      <c r="D284" s="14">
        <v>839</v>
      </c>
      <c r="E284" s="40">
        <v>42244</v>
      </c>
    </row>
    <row r="285" spans="1:5" x14ac:dyDescent="0.3">
      <c r="B285" t="s">
        <v>1054</v>
      </c>
      <c r="C285" s="21">
        <v>3783.4</v>
      </c>
      <c r="D285" s="14">
        <v>926</v>
      </c>
      <c r="E285" s="40">
        <v>42895</v>
      </c>
    </row>
    <row r="286" spans="1:5" x14ac:dyDescent="0.3">
      <c r="B286" t="s">
        <v>1055</v>
      </c>
      <c r="C286" s="21">
        <v>3741.4</v>
      </c>
      <c r="D286" s="14">
        <v>978</v>
      </c>
      <c r="E286" s="40">
        <v>42713</v>
      </c>
    </row>
    <row r="287" spans="1:5" x14ac:dyDescent="0.3">
      <c r="B287" t="s">
        <v>1056</v>
      </c>
      <c r="C287" s="21">
        <v>3265.08</v>
      </c>
      <c r="D287" s="14">
        <v>848</v>
      </c>
      <c r="E287" s="40">
        <v>42783</v>
      </c>
    </row>
    <row r="288" spans="1:5" x14ac:dyDescent="0.3">
      <c r="B288" t="s">
        <v>1057</v>
      </c>
      <c r="C288" s="21">
        <v>2740.2</v>
      </c>
      <c r="D288" s="14">
        <v>804</v>
      </c>
      <c r="E288" s="40">
        <v>42972</v>
      </c>
    </row>
    <row r="289" spans="1:5" x14ac:dyDescent="0.3">
      <c r="B289" t="s">
        <v>1058</v>
      </c>
      <c r="C289" s="21">
        <v>2688.2</v>
      </c>
      <c r="D289" s="14">
        <v>599</v>
      </c>
      <c r="E289" s="40">
        <v>42601</v>
      </c>
    </row>
    <row r="290" spans="1:5" x14ac:dyDescent="0.3">
      <c r="B290" t="s">
        <v>1059</v>
      </c>
      <c r="C290" s="21">
        <v>2132.6999999999998</v>
      </c>
      <c r="D290" s="14">
        <v>610</v>
      </c>
      <c r="E290" s="40">
        <v>43070</v>
      </c>
    </row>
    <row r="291" spans="1:5" x14ac:dyDescent="0.3">
      <c r="B291" t="s">
        <v>1060</v>
      </c>
      <c r="C291" s="21">
        <v>971.7</v>
      </c>
      <c r="D291" s="14">
        <v>211</v>
      </c>
      <c r="E291" s="40">
        <v>42657</v>
      </c>
    </row>
    <row r="292" spans="1:5" x14ac:dyDescent="0.3">
      <c r="B292" t="s">
        <v>1061</v>
      </c>
      <c r="C292" s="21">
        <v>677.5</v>
      </c>
      <c r="D292" s="14">
        <v>140</v>
      </c>
      <c r="E292" s="40">
        <v>42685</v>
      </c>
    </row>
    <row r="293" spans="1:5" x14ac:dyDescent="0.3">
      <c r="B293" t="s">
        <v>1062</v>
      </c>
      <c r="C293" s="21">
        <v>647.20000000000005</v>
      </c>
      <c r="D293" s="14">
        <v>143</v>
      </c>
      <c r="E293" s="40">
        <v>42615</v>
      </c>
    </row>
    <row r="294" spans="1:5" x14ac:dyDescent="0.3">
      <c r="B294" t="s">
        <v>1063</v>
      </c>
      <c r="C294" s="21">
        <v>634.70000000000005</v>
      </c>
      <c r="D294" s="14">
        <v>173</v>
      </c>
      <c r="E294" s="40">
        <v>42730</v>
      </c>
    </row>
    <row r="295" spans="1:5" x14ac:dyDescent="0.3">
      <c r="B295" t="s">
        <v>1064</v>
      </c>
      <c r="C295" s="21">
        <v>28</v>
      </c>
      <c r="D295" s="14">
        <v>8</v>
      </c>
      <c r="E295" s="40">
        <v>42426</v>
      </c>
    </row>
    <row r="296" spans="1:5" x14ac:dyDescent="0.3">
      <c r="A296" t="s">
        <v>1065</v>
      </c>
      <c r="B296">
        <f>COUNTA(B278:B295)</f>
        <v>18</v>
      </c>
      <c r="C296" s="21">
        <v>66792.37</v>
      </c>
      <c r="D296" s="14">
        <v>16968</v>
      </c>
    </row>
    <row r="297" spans="1:5" x14ac:dyDescent="0.3">
      <c r="A297" t="s">
        <v>281</v>
      </c>
      <c r="B297" t="s">
        <v>1066</v>
      </c>
      <c r="C297" s="21">
        <v>33454.81</v>
      </c>
      <c r="D297" s="14">
        <v>6534</v>
      </c>
      <c r="E297" s="40">
        <v>43070</v>
      </c>
    </row>
    <row r="298" spans="1:5" x14ac:dyDescent="0.3">
      <c r="B298" t="s">
        <v>725</v>
      </c>
      <c r="C298" s="21">
        <v>5876.04</v>
      </c>
      <c r="D298" s="14">
        <v>1410</v>
      </c>
      <c r="E298" s="40">
        <v>42748</v>
      </c>
    </row>
    <row r="299" spans="1:5" x14ac:dyDescent="0.3">
      <c r="B299" t="s">
        <v>1067</v>
      </c>
      <c r="C299" s="21">
        <v>1931.8</v>
      </c>
      <c r="D299" s="14">
        <v>593</v>
      </c>
      <c r="E299" s="40">
        <v>42748</v>
      </c>
    </row>
    <row r="300" spans="1:5" x14ac:dyDescent="0.3">
      <c r="B300" t="s">
        <v>1068</v>
      </c>
      <c r="C300" s="21">
        <v>1795.9</v>
      </c>
      <c r="D300" s="14">
        <v>646</v>
      </c>
      <c r="E300" s="40">
        <v>42772</v>
      </c>
    </row>
    <row r="301" spans="1:5" x14ac:dyDescent="0.3">
      <c r="B301" t="s">
        <v>1069</v>
      </c>
      <c r="C301" s="21">
        <v>588.5</v>
      </c>
      <c r="D301" s="14">
        <v>253</v>
      </c>
      <c r="E301" s="40">
        <v>42804</v>
      </c>
    </row>
    <row r="302" spans="1:5" x14ac:dyDescent="0.3">
      <c r="B302" t="s">
        <v>1070</v>
      </c>
      <c r="C302" s="21">
        <v>317.14999999999998</v>
      </c>
      <c r="D302" s="14">
        <v>179</v>
      </c>
      <c r="E302" s="40">
        <v>42706</v>
      </c>
    </row>
    <row r="303" spans="1:5" x14ac:dyDescent="0.3">
      <c r="B303" t="s">
        <v>1071</v>
      </c>
      <c r="C303" s="21">
        <v>312</v>
      </c>
      <c r="D303" s="14">
        <v>107</v>
      </c>
      <c r="E303" s="40">
        <v>42804</v>
      </c>
    </row>
    <row r="304" spans="1:5" x14ac:dyDescent="0.3">
      <c r="A304" t="s">
        <v>1072</v>
      </c>
      <c r="B304">
        <f>COUNTA(B297:B303)</f>
        <v>7</v>
      </c>
      <c r="C304" s="21">
        <v>44276.200000000004</v>
      </c>
      <c r="D304" s="14">
        <v>9722</v>
      </c>
    </row>
    <row r="305" spans="1:5" x14ac:dyDescent="0.3">
      <c r="A305" t="s">
        <v>314</v>
      </c>
      <c r="B305" t="s">
        <v>1073</v>
      </c>
      <c r="C305" s="21">
        <v>27116.81</v>
      </c>
      <c r="D305" s="14">
        <v>5202</v>
      </c>
      <c r="E305" s="40">
        <v>42951</v>
      </c>
    </row>
    <row r="306" spans="1:5" x14ac:dyDescent="0.3">
      <c r="B306" t="s">
        <v>1074</v>
      </c>
      <c r="C306" s="21">
        <v>13699.13</v>
      </c>
      <c r="D306" s="14">
        <v>2643</v>
      </c>
      <c r="E306" s="40">
        <v>43070</v>
      </c>
    </row>
    <row r="307" spans="1:5" x14ac:dyDescent="0.3">
      <c r="A307" t="s">
        <v>1075</v>
      </c>
      <c r="B307">
        <f>COUNTA(B305:B306)</f>
        <v>2</v>
      </c>
      <c r="C307" s="21">
        <v>40815.94</v>
      </c>
      <c r="D307" s="14">
        <v>7845</v>
      </c>
    </row>
    <row r="308" spans="1:5" x14ac:dyDescent="0.3">
      <c r="A308" t="s">
        <v>434</v>
      </c>
      <c r="B308" t="s">
        <v>1076</v>
      </c>
      <c r="C308" s="21">
        <v>7403</v>
      </c>
      <c r="D308" s="14">
        <v>3400</v>
      </c>
      <c r="E308" s="40">
        <v>42654</v>
      </c>
    </row>
    <row r="309" spans="1:5" x14ac:dyDescent="0.3">
      <c r="B309" t="s">
        <v>1077</v>
      </c>
      <c r="C309" s="21">
        <v>4942.3999999999996</v>
      </c>
      <c r="D309" s="14">
        <v>2170</v>
      </c>
      <c r="E309" s="40">
        <v>42028</v>
      </c>
    </row>
    <row r="310" spans="1:5" x14ac:dyDescent="0.3">
      <c r="B310" t="s">
        <v>1078</v>
      </c>
      <c r="C310" s="21">
        <v>4209.7</v>
      </c>
      <c r="D310" s="14">
        <v>1819</v>
      </c>
      <c r="E310" s="40">
        <v>42988</v>
      </c>
    </row>
    <row r="311" spans="1:5" x14ac:dyDescent="0.3">
      <c r="B311" t="s">
        <v>1079</v>
      </c>
      <c r="C311" s="21">
        <v>4029</v>
      </c>
      <c r="D311" s="14">
        <v>1615</v>
      </c>
      <c r="E311" s="40">
        <v>42721</v>
      </c>
    </row>
    <row r="312" spans="1:5" x14ac:dyDescent="0.3">
      <c r="B312" t="s">
        <v>1080</v>
      </c>
      <c r="C312" s="21">
        <v>3001.1</v>
      </c>
      <c r="D312" s="14">
        <v>1293</v>
      </c>
      <c r="E312" s="40">
        <v>42749</v>
      </c>
    </row>
    <row r="313" spans="1:5" x14ac:dyDescent="0.3">
      <c r="B313" t="s">
        <v>1081</v>
      </c>
      <c r="C313" s="21">
        <v>2954.4</v>
      </c>
      <c r="D313" s="14">
        <v>1503</v>
      </c>
      <c r="E313" s="40">
        <v>42693</v>
      </c>
    </row>
    <row r="314" spans="1:5" x14ac:dyDescent="0.3">
      <c r="B314" t="s">
        <v>1082</v>
      </c>
      <c r="C314" s="21">
        <v>2465</v>
      </c>
      <c r="D314" s="14">
        <v>1321</v>
      </c>
      <c r="E314" s="40">
        <v>40789</v>
      </c>
    </row>
    <row r="315" spans="1:5" x14ac:dyDescent="0.3">
      <c r="B315" t="s">
        <v>1083</v>
      </c>
      <c r="C315" s="21">
        <v>1965.8</v>
      </c>
      <c r="D315" s="14">
        <v>874</v>
      </c>
      <c r="E315" s="40">
        <v>43015</v>
      </c>
    </row>
    <row r="316" spans="1:5" x14ac:dyDescent="0.3">
      <c r="B316" t="s">
        <v>1084</v>
      </c>
      <c r="C316" s="21">
        <v>1879</v>
      </c>
      <c r="D316" s="14">
        <v>946</v>
      </c>
      <c r="E316" s="40">
        <v>41307</v>
      </c>
    </row>
    <row r="317" spans="1:5" x14ac:dyDescent="0.3">
      <c r="B317" t="s">
        <v>1085</v>
      </c>
      <c r="C317" s="21">
        <v>1087</v>
      </c>
      <c r="D317" s="14">
        <v>551</v>
      </c>
      <c r="E317" s="40">
        <v>42301</v>
      </c>
    </row>
    <row r="318" spans="1:5" x14ac:dyDescent="0.3">
      <c r="B318" t="s">
        <v>1086</v>
      </c>
      <c r="C318" s="21">
        <v>743.6</v>
      </c>
      <c r="D318" s="14">
        <v>382</v>
      </c>
      <c r="E318" s="40">
        <v>42638</v>
      </c>
    </row>
    <row r="319" spans="1:5" x14ac:dyDescent="0.3">
      <c r="B319" t="s">
        <v>1087</v>
      </c>
      <c r="C319" s="21">
        <v>587</v>
      </c>
      <c r="D319" s="14">
        <v>262</v>
      </c>
      <c r="E319" s="40">
        <v>43001</v>
      </c>
    </row>
    <row r="320" spans="1:5" x14ac:dyDescent="0.3">
      <c r="B320" t="s">
        <v>1088</v>
      </c>
      <c r="C320" s="21">
        <v>541</v>
      </c>
      <c r="D320" s="14">
        <v>258</v>
      </c>
      <c r="E320" s="40">
        <v>41895</v>
      </c>
    </row>
    <row r="321" spans="1:5" x14ac:dyDescent="0.3">
      <c r="B321" t="s">
        <v>1089</v>
      </c>
      <c r="C321" s="21">
        <v>424</v>
      </c>
      <c r="D321" s="14">
        <v>195</v>
      </c>
      <c r="E321" s="40">
        <v>42637</v>
      </c>
    </row>
    <row r="322" spans="1:5" x14ac:dyDescent="0.3">
      <c r="B322" t="s">
        <v>1090</v>
      </c>
      <c r="C322" s="21">
        <v>371</v>
      </c>
      <c r="D322" s="14">
        <v>246</v>
      </c>
      <c r="E322" s="40">
        <v>40454</v>
      </c>
    </row>
    <row r="323" spans="1:5" x14ac:dyDescent="0.3">
      <c r="B323" t="s">
        <v>1091</v>
      </c>
      <c r="C323" s="21">
        <v>234</v>
      </c>
      <c r="D323" s="14">
        <v>117</v>
      </c>
      <c r="E323" s="40">
        <v>40810</v>
      </c>
    </row>
    <row r="324" spans="1:5" x14ac:dyDescent="0.3">
      <c r="B324" t="s">
        <v>1092</v>
      </c>
      <c r="C324" s="21">
        <v>126</v>
      </c>
      <c r="D324" s="14">
        <v>63</v>
      </c>
      <c r="E324" s="40">
        <v>41039</v>
      </c>
    </row>
    <row r="325" spans="1:5" x14ac:dyDescent="0.3">
      <c r="B325" t="s">
        <v>1093</v>
      </c>
      <c r="C325" s="21">
        <v>79.2</v>
      </c>
      <c r="D325" s="14">
        <v>36</v>
      </c>
      <c r="E325" s="40">
        <v>41906</v>
      </c>
    </row>
    <row r="326" spans="1:5" x14ac:dyDescent="0.3">
      <c r="A326" t="s">
        <v>1094</v>
      </c>
      <c r="B326">
        <f>COUNTA(B308:B325)</f>
        <v>18</v>
      </c>
      <c r="C326" s="21">
        <v>37042.199999999997</v>
      </c>
      <c r="D326" s="14">
        <v>17051</v>
      </c>
    </row>
    <row r="327" spans="1:5" x14ac:dyDescent="0.3">
      <c r="A327" t="s">
        <v>287</v>
      </c>
      <c r="B327" t="s">
        <v>1095</v>
      </c>
      <c r="C327" s="21">
        <v>32313.439999999999</v>
      </c>
      <c r="D327" s="14">
        <v>7971</v>
      </c>
      <c r="E327" s="40">
        <v>42965</v>
      </c>
    </row>
    <row r="328" spans="1:5" x14ac:dyDescent="0.3">
      <c r="A328" t="s">
        <v>1096</v>
      </c>
      <c r="B328">
        <f>COUNTA(B327)</f>
        <v>1</v>
      </c>
      <c r="C328" s="21">
        <v>32313.439999999999</v>
      </c>
      <c r="D328" s="14">
        <v>7971</v>
      </c>
    </row>
    <row r="329" spans="1:5" x14ac:dyDescent="0.3">
      <c r="A329" t="s">
        <v>324</v>
      </c>
      <c r="B329" t="s">
        <v>1097</v>
      </c>
      <c r="C329" s="21">
        <v>25145</v>
      </c>
      <c r="D329" s="14">
        <v>6285</v>
      </c>
      <c r="E329" s="40">
        <v>42748</v>
      </c>
    </row>
    <row r="330" spans="1:5" x14ac:dyDescent="0.3">
      <c r="A330" t="s">
        <v>1098</v>
      </c>
      <c r="B330">
        <f>COUNTA(B329)</f>
        <v>1</v>
      </c>
      <c r="C330" s="21">
        <v>25145</v>
      </c>
      <c r="D330" s="14">
        <v>6285</v>
      </c>
    </row>
    <row r="331" spans="1:5" x14ac:dyDescent="0.3">
      <c r="A331" t="s">
        <v>372</v>
      </c>
      <c r="B331" t="s">
        <v>1099</v>
      </c>
      <c r="C331" s="21">
        <v>16307.23</v>
      </c>
      <c r="D331" s="14">
        <v>4455</v>
      </c>
      <c r="E331" s="40">
        <v>42853</v>
      </c>
    </row>
    <row r="332" spans="1:5" x14ac:dyDescent="0.3">
      <c r="B332" t="s">
        <v>1100</v>
      </c>
      <c r="C332" s="21">
        <v>3355.69</v>
      </c>
      <c r="D332" s="14">
        <v>634</v>
      </c>
      <c r="E332" s="40">
        <v>42860</v>
      </c>
    </row>
    <row r="333" spans="1:5" x14ac:dyDescent="0.3">
      <c r="A333" t="s">
        <v>1101</v>
      </c>
      <c r="B333">
        <f>COUNTA(B331:B332)</f>
        <v>2</v>
      </c>
      <c r="C333" s="21">
        <v>19662.919999999998</v>
      </c>
      <c r="D333" s="14">
        <v>5089</v>
      </c>
    </row>
    <row r="334" spans="1:5" x14ac:dyDescent="0.3">
      <c r="A334" t="s">
        <v>587</v>
      </c>
      <c r="B334" t="s">
        <v>1102</v>
      </c>
      <c r="C334" s="21">
        <v>1418.48</v>
      </c>
      <c r="D334" s="14">
        <v>315</v>
      </c>
      <c r="E334" s="40">
        <v>43042</v>
      </c>
    </row>
    <row r="335" spans="1:5" x14ac:dyDescent="0.3">
      <c r="A335" t="s">
        <v>1103</v>
      </c>
      <c r="B335">
        <f>COUNTA(B334)</f>
        <v>1</v>
      </c>
      <c r="C335" s="21">
        <v>1418.48</v>
      </c>
      <c r="D335" s="14">
        <v>315</v>
      </c>
    </row>
    <row r="336" spans="1:5" x14ac:dyDescent="0.3">
      <c r="A336" t="s">
        <v>769</v>
      </c>
      <c r="B336" t="s">
        <v>1104</v>
      </c>
      <c r="C336" s="21">
        <v>740</v>
      </c>
      <c r="D336" s="14">
        <v>227</v>
      </c>
      <c r="E336" s="40">
        <v>42678</v>
      </c>
    </row>
    <row r="337" spans="1:5" x14ac:dyDescent="0.3">
      <c r="B337" t="s">
        <v>1105</v>
      </c>
      <c r="C337" s="21">
        <v>366</v>
      </c>
      <c r="D337" s="14">
        <v>77</v>
      </c>
      <c r="E337" s="40">
        <v>42720</v>
      </c>
    </row>
    <row r="338" spans="1:5" x14ac:dyDescent="0.3">
      <c r="A338" t="s">
        <v>1106</v>
      </c>
      <c r="B338">
        <f>COUNTA(B336:B337)</f>
        <v>2</v>
      </c>
      <c r="C338" s="21">
        <v>1106</v>
      </c>
      <c r="D338" s="14">
        <v>304</v>
      </c>
    </row>
    <row r="339" spans="1:5" x14ac:dyDescent="0.3">
      <c r="A339" t="s">
        <v>764</v>
      </c>
      <c r="B339" t="s">
        <v>1107</v>
      </c>
      <c r="C339" s="21">
        <v>108</v>
      </c>
      <c r="D339" s="14">
        <v>54</v>
      </c>
      <c r="E339" s="40">
        <v>41544</v>
      </c>
    </row>
    <row r="340" spans="1:5" x14ac:dyDescent="0.3">
      <c r="A340" t="s">
        <v>1108</v>
      </c>
      <c r="B340">
        <f>COUNTA(B339)</f>
        <v>1</v>
      </c>
      <c r="C340" s="21">
        <v>108</v>
      </c>
      <c r="D340" s="14">
        <v>54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0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29</v>
      </c>
      <c r="C6" s="1" t="s">
        <v>29</v>
      </c>
      <c r="D6" s="10" t="s">
        <v>27</v>
      </c>
      <c r="E6" s="23">
        <v>414396</v>
      </c>
      <c r="F6" s="11">
        <v>80326</v>
      </c>
      <c r="G6" s="11">
        <v>15</v>
      </c>
      <c r="H6" s="12">
        <v>42762</v>
      </c>
      <c r="I6" s="13" t="s">
        <v>30</v>
      </c>
    </row>
    <row r="7" spans="1:9" x14ac:dyDescent="0.3">
      <c r="A7" s="9">
        <f>IF(B7&lt;&gt;"",ROWS($B$6:B7),"")</f>
        <v>2</v>
      </c>
      <c r="B7" s="1" t="s">
        <v>77</v>
      </c>
      <c r="C7" s="1" t="s">
        <v>78</v>
      </c>
      <c r="D7" s="10" t="s">
        <v>33</v>
      </c>
      <c r="E7" s="23">
        <v>218247.33</v>
      </c>
      <c r="F7" s="11">
        <v>38580</v>
      </c>
      <c r="G7" s="11">
        <v>12</v>
      </c>
      <c r="H7" s="12">
        <v>42734</v>
      </c>
      <c r="I7" s="13" t="s">
        <v>54</v>
      </c>
    </row>
    <row r="8" spans="1:9" x14ac:dyDescent="0.3">
      <c r="A8" s="9">
        <f>IF(B8&lt;&gt;"",ROWS($B$6:B8),"")</f>
        <v>3</v>
      </c>
      <c r="B8" s="1" t="s">
        <v>79</v>
      </c>
      <c r="C8" s="1" t="s">
        <v>80</v>
      </c>
      <c r="D8" s="10" t="s">
        <v>33</v>
      </c>
      <c r="E8" s="23">
        <v>179468.13000000003</v>
      </c>
      <c r="F8" s="11">
        <v>40316</v>
      </c>
      <c r="G8" s="11">
        <v>15</v>
      </c>
      <c r="H8" s="12">
        <v>42727</v>
      </c>
      <c r="I8" s="13" t="s">
        <v>34</v>
      </c>
    </row>
    <row r="9" spans="1:9" x14ac:dyDescent="0.3">
      <c r="A9" s="9">
        <f>IF(B9&lt;&gt;"",ROWS($B$6:B9),"")</f>
        <v>4</v>
      </c>
      <c r="B9" s="1" t="s">
        <v>60</v>
      </c>
      <c r="C9" s="1" t="s">
        <v>61</v>
      </c>
      <c r="D9" s="10" t="s">
        <v>62</v>
      </c>
      <c r="E9" s="23">
        <v>171850.86</v>
      </c>
      <c r="F9" s="11">
        <v>41431</v>
      </c>
      <c r="G9" s="11">
        <v>15</v>
      </c>
      <c r="H9" s="12">
        <v>42748</v>
      </c>
      <c r="I9" s="13" t="s">
        <v>39</v>
      </c>
    </row>
    <row r="10" spans="1:9" x14ac:dyDescent="0.3">
      <c r="A10" s="9">
        <f>IF(B10&lt;&gt;"",ROWS($B$6:B10),"")</f>
        <v>5</v>
      </c>
      <c r="B10" s="1" t="s">
        <v>116</v>
      </c>
      <c r="C10" s="1" t="s">
        <v>116</v>
      </c>
      <c r="D10" s="10" t="s">
        <v>27</v>
      </c>
      <c r="E10" s="23">
        <v>137525</v>
      </c>
      <c r="F10" s="11">
        <v>28034</v>
      </c>
      <c r="G10" s="11">
        <v>14</v>
      </c>
      <c r="H10" s="12">
        <v>42727</v>
      </c>
      <c r="I10" s="13" t="s">
        <v>117</v>
      </c>
    </row>
    <row r="11" spans="1:9" x14ac:dyDescent="0.3">
      <c r="A11" s="9">
        <f>IF(B11&lt;&gt;"",ROWS($B$6:B11),"")</f>
        <v>6</v>
      </c>
      <c r="B11" s="1" t="s">
        <v>112</v>
      </c>
      <c r="C11" s="1" t="s">
        <v>113</v>
      </c>
      <c r="D11" s="10" t="s">
        <v>114</v>
      </c>
      <c r="E11" s="23">
        <v>124527</v>
      </c>
      <c r="F11" s="11">
        <v>23048</v>
      </c>
      <c r="G11" s="11">
        <v>10</v>
      </c>
      <c r="H11" s="12">
        <v>42741</v>
      </c>
      <c r="I11" s="13" t="s">
        <v>115</v>
      </c>
    </row>
    <row r="12" spans="1:9" x14ac:dyDescent="0.3">
      <c r="A12" s="9">
        <f>IF(B12&lt;&gt;"",ROWS($B$6:B12),"")</f>
        <v>7</v>
      </c>
      <c r="B12" s="1" t="s">
        <v>162</v>
      </c>
      <c r="C12" s="1" t="s">
        <v>163</v>
      </c>
      <c r="D12" s="10" t="s">
        <v>33</v>
      </c>
      <c r="E12" s="23">
        <v>88230.34</v>
      </c>
      <c r="F12" s="11">
        <v>18056</v>
      </c>
      <c r="G12" s="11">
        <v>13</v>
      </c>
      <c r="H12" s="12">
        <v>42748</v>
      </c>
      <c r="I12" s="13" t="s">
        <v>48</v>
      </c>
    </row>
    <row r="13" spans="1:9" x14ac:dyDescent="0.3">
      <c r="A13" s="9">
        <f>IF(B13&lt;&gt;"",ROWS($B$6:B13),"")</f>
        <v>8</v>
      </c>
      <c r="B13" s="1" t="s">
        <v>158</v>
      </c>
      <c r="C13" s="1" t="s">
        <v>159</v>
      </c>
      <c r="D13" s="10" t="s">
        <v>114</v>
      </c>
      <c r="E13" s="23">
        <v>83228.77</v>
      </c>
      <c r="F13" s="11">
        <v>19827</v>
      </c>
      <c r="G13" s="11">
        <v>10</v>
      </c>
      <c r="H13" s="12">
        <v>42734</v>
      </c>
      <c r="I13" s="13" t="s">
        <v>39</v>
      </c>
    </row>
    <row r="14" spans="1:9" x14ac:dyDescent="0.3">
      <c r="A14" s="9">
        <f>IF(B14&lt;&gt;"",ROWS($B$6:B14),"")</f>
        <v>9</v>
      </c>
      <c r="B14" s="1" t="s">
        <v>179</v>
      </c>
      <c r="C14" s="1" t="s">
        <v>180</v>
      </c>
      <c r="D14" s="10" t="s">
        <v>33</v>
      </c>
      <c r="E14" s="23">
        <v>74409.679999999993</v>
      </c>
      <c r="F14" s="11">
        <v>14479</v>
      </c>
      <c r="G14" s="11">
        <v>12</v>
      </c>
      <c r="H14" s="12">
        <v>42741</v>
      </c>
      <c r="I14" s="13" t="s">
        <v>57</v>
      </c>
    </row>
    <row r="15" spans="1:9" x14ac:dyDescent="0.3">
      <c r="A15" s="9">
        <f>IF(B15&lt;&gt;"",ROWS($B$6:B15),"")</f>
        <v>10</v>
      </c>
      <c r="B15" s="1" t="s">
        <v>191</v>
      </c>
      <c r="C15" s="1" t="s">
        <v>192</v>
      </c>
      <c r="D15" s="10" t="s">
        <v>33</v>
      </c>
      <c r="E15" s="23">
        <v>72834.97</v>
      </c>
      <c r="F15" s="11">
        <v>13069</v>
      </c>
      <c r="G15" s="11">
        <v>18</v>
      </c>
      <c r="H15" s="12">
        <v>42727</v>
      </c>
      <c r="I15" s="13" t="s">
        <v>48</v>
      </c>
    </row>
    <row r="16" spans="1:9" x14ac:dyDescent="0.3">
      <c r="A16" s="9">
        <f>IF(B16&lt;&gt;"",ROWS($B$6:B16),"")</f>
        <v>11</v>
      </c>
      <c r="B16" s="1" t="s">
        <v>209</v>
      </c>
      <c r="C16" s="1" t="s">
        <v>210</v>
      </c>
      <c r="D16" s="10" t="s">
        <v>114</v>
      </c>
      <c r="E16" s="23">
        <v>64600</v>
      </c>
      <c r="F16" s="11">
        <v>17668</v>
      </c>
      <c r="G16" s="11">
        <v>8</v>
      </c>
      <c r="H16" s="12">
        <v>42734</v>
      </c>
      <c r="I16" s="13" t="s">
        <v>115</v>
      </c>
    </row>
    <row r="17" spans="1:9" x14ac:dyDescent="0.3">
      <c r="A17" s="9">
        <f>IF(B17&lt;&gt;"",ROWS($B$6:B17),"")</f>
        <v>12</v>
      </c>
      <c r="B17" s="1" t="s">
        <v>131</v>
      </c>
      <c r="C17" s="1" t="s">
        <v>132</v>
      </c>
      <c r="D17" s="10" t="s">
        <v>33</v>
      </c>
      <c r="E17" s="23">
        <v>61621.42</v>
      </c>
      <c r="F17" s="11">
        <v>12115</v>
      </c>
      <c r="G17" s="11">
        <v>10</v>
      </c>
      <c r="H17" s="12">
        <v>42713</v>
      </c>
      <c r="I17" s="13" t="s">
        <v>39</v>
      </c>
    </row>
    <row r="18" spans="1:9" x14ac:dyDescent="0.3">
      <c r="A18" s="9">
        <f>IF(B18&lt;&gt;"",ROWS($B$6:B18),"")</f>
        <v>13</v>
      </c>
      <c r="B18" s="1" t="s">
        <v>197</v>
      </c>
      <c r="C18" s="1" t="s">
        <v>198</v>
      </c>
      <c r="D18" s="10" t="s">
        <v>33</v>
      </c>
      <c r="E18" s="23">
        <v>46752.31</v>
      </c>
      <c r="F18" s="11">
        <v>9576</v>
      </c>
      <c r="G18" s="11">
        <v>11</v>
      </c>
      <c r="H18" s="12">
        <v>42755</v>
      </c>
      <c r="I18" s="13" t="s">
        <v>34</v>
      </c>
    </row>
    <row r="19" spans="1:9" x14ac:dyDescent="0.3">
      <c r="A19" s="9">
        <f>IF(B19&lt;&gt;"",ROWS($B$6:B19),"")</f>
        <v>14</v>
      </c>
      <c r="B19" s="1" t="s">
        <v>236</v>
      </c>
      <c r="C19" s="1" t="s">
        <v>237</v>
      </c>
      <c r="D19" s="10" t="s">
        <v>33</v>
      </c>
      <c r="E19" s="23">
        <v>42991.98</v>
      </c>
      <c r="F19" s="11">
        <v>7911</v>
      </c>
      <c r="G19" s="11">
        <v>15</v>
      </c>
      <c r="H19" s="12">
        <v>42720</v>
      </c>
      <c r="I19" s="13" t="s">
        <v>238</v>
      </c>
    </row>
    <row r="20" spans="1:9" x14ac:dyDescent="0.3">
      <c r="A20" s="9">
        <f>IF(B20&lt;&gt;"",ROWS($B$6:B20),"")</f>
        <v>15</v>
      </c>
      <c r="B20" s="1" t="s">
        <v>246</v>
      </c>
      <c r="C20" s="1" t="s">
        <v>247</v>
      </c>
      <c r="D20" s="10" t="s">
        <v>33</v>
      </c>
      <c r="E20" s="23">
        <v>38081.740000000005</v>
      </c>
      <c r="F20" s="11">
        <v>7816</v>
      </c>
      <c r="G20" s="11">
        <v>15</v>
      </c>
      <c r="H20" s="12">
        <v>42755</v>
      </c>
      <c r="I20" s="13" t="s">
        <v>130</v>
      </c>
    </row>
    <row r="21" spans="1:9" x14ac:dyDescent="0.3">
      <c r="A21" s="9">
        <f>IF(B21&lt;&gt;"",ROWS($B$6:B21),"")</f>
        <v>16</v>
      </c>
      <c r="B21" s="1" t="s">
        <v>260</v>
      </c>
      <c r="C21" s="1" t="s">
        <v>261</v>
      </c>
      <c r="D21" s="10" t="s">
        <v>33</v>
      </c>
      <c r="E21" s="23">
        <v>33913.839999999997</v>
      </c>
      <c r="F21" s="11">
        <v>7282</v>
      </c>
      <c r="G21" s="11">
        <v>16</v>
      </c>
      <c r="H21" s="12">
        <v>42755</v>
      </c>
      <c r="I21" s="13" t="s">
        <v>57</v>
      </c>
    </row>
    <row r="22" spans="1:9" x14ac:dyDescent="0.3">
      <c r="A22" s="9">
        <f>IF(B22&lt;&gt;"",ROWS($B$6:B22),"")</f>
        <v>17</v>
      </c>
      <c r="B22" s="1" t="s">
        <v>302</v>
      </c>
      <c r="C22" s="1" t="s">
        <v>303</v>
      </c>
      <c r="D22" s="10" t="s">
        <v>33</v>
      </c>
      <c r="E22" s="23">
        <v>28408.82</v>
      </c>
      <c r="F22" s="11">
        <v>5438</v>
      </c>
      <c r="G22" s="11">
        <v>10</v>
      </c>
      <c r="H22" s="12">
        <v>42734</v>
      </c>
      <c r="I22" s="13" t="s">
        <v>39</v>
      </c>
    </row>
    <row r="23" spans="1:9" x14ac:dyDescent="0.3">
      <c r="A23" s="9">
        <f>IF(B23&lt;&gt;"",ROWS($B$6:B23),"")</f>
        <v>18</v>
      </c>
      <c r="B23" s="1" t="s">
        <v>256</v>
      </c>
      <c r="C23" s="1" t="s">
        <v>257</v>
      </c>
      <c r="D23" s="10" t="s">
        <v>33</v>
      </c>
      <c r="E23" s="23">
        <v>27899.02</v>
      </c>
      <c r="F23" s="11">
        <v>6311</v>
      </c>
      <c r="G23" s="11">
        <v>8</v>
      </c>
      <c r="H23" s="12">
        <v>42699</v>
      </c>
      <c r="I23" s="13" t="s">
        <v>37</v>
      </c>
    </row>
    <row r="24" spans="1:9" x14ac:dyDescent="0.3">
      <c r="A24" s="9">
        <f>IF(B24&lt;&gt;"",ROWS($B$6:B24),"")</f>
        <v>19</v>
      </c>
      <c r="B24" s="1" t="s">
        <v>724</v>
      </c>
      <c r="C24" s="1" t="s">
        <v>299</v>
      </c>
      <c r="D24" s="10" t="s">
        <v>33</v>
      </c>
      <c r="E24" s="23">
        <v>27683.18</v>
      </c>
      <c r="F24" s="11">
        <v>5799</v>
      </c>
      <c r="G24" s="11">
        <v>12</v>
      </c>
      <c r="H24" s="12">
        <v>42748</v>
      </c>
      <c r="I24" s="13" t="s">
        <v>39</v>
      </c>
    </row>
    <row r="25" spans="1:9" x14ac:dyDescent="0.3">
      <c r="A25" s="9">
        <f>IF(B25&lt;&gt;"",ROWS($B$6:B25),"")</f>
        <v>20</v>
      </c>
      <c r="B25" s="1" t="s">
        <v>323</v>
      </c>
      <c r="C25" s="1" t="s">
        <v>323</v>
      </c>
      <c r="D25" s="10" t="s">
        <v>27</v>
      </c>
      <c r="E25" s="23">
        <v>24367</v>
      </c>
      <c r="F25" s="11">
        <v>6086</v>
      </c>
      <c r="G25" s="11">
        <v>14</v>
      </c>
      <c r="H25" s="12">
        <v>42748</v>
      </c>
      <c r="I25" s="13" t="s">
        <v>324</v>
      </c>
    </row>
    <row r="26" spans="1:9" x14ac:dyDescent="0.3">
      <c r="A26" s="9">
        <f>IF(B26&lt;&gt;"",ROWS($B$6:B26),"")</f>
        <v>21</v>
      </c>
      <c r="B26" s="1" t="s">
        <v>266</v>
      </c>
      <c r="C26" s="1" t="s">
        <v>267</v>
      </c>
      <c r="D26" s="10" t="s">
        <v>114</v>
      </c>
      <c r="E26" s="23">
        <v>23121</v>
      </c>
      <c r="F26" s="11">
        <v>6523</v>
      </c>
      <c r="G26" s="11">
        <v>10</v>
      </c>
      <c r="H26" s="12">
        <v>42755</v>
      </c>
      <c r="I26" s="13" t="s">
        <v>115</v>
      </c>
    </row>
    <row r="27" spans="1:9" x14ac:dyDescent="0.3">
      <c r="A27" s="9">
        <f>IF(B27&lt;&gt;"",ROWS($B$6:B27),"")</f>
        <v>22</v>
      </c>
      <c r="B27" s="1" t="s">
        <v>335</v>
      </c>
      <c r="C27" s="1" t="s">
        <v>336</v>
      </c>
      <c r="D27" s="10" t="s">
        <v>33</v>
      </c>
      <c r="E27" s="23">
        <v>21132.79</v>
      </c>
      <c r="F27" s="11">
        <v>4181</v>
      </c>
      <c r="G27" s="11">
        <v>12</v>
      </c>
      <c r="H27" s="12">
        <v>42741</v>
      </c>
      <c r="I27" s="13" t="s">
        <v>39</v>
      </c>
    </row>
    <row r="28" spans="1:9" x14ac:dyDescent="0.3">
      <c r="A28" s="9">
        <f>IF(B28&lt;&gt;"",ROWS($B$6:B28),"")</f>
        <v>23</v>
      </c>
      <c r="B28" s="1" t="s">
        <v>315</v>
      </c>
      <c r="C28" s="1" t="s">
        <v>316</v>
      </c>
      <c r="D28" s="10" t="s">
        <v>33</v>
      </c>
      <c r="E28" s="23">
        <v>12080.06</v>
      </c>
      <c r="F28" s="11">
        <v>2534</v>
      </c>
      <c r="G28" s="11">
        <v>12</v>
      </c>
      <c r="H28" s="12">
        <v>42762</v>
      </c>
      <c r="I28" s="13" t="s">
        <v>39</v>
      </c>
    </row>
    <row r="29" spans="1:9" x14ac:dyDescent="0.3">
      <c r="A29" s="9">
        <f>IF(B29&lt;&gt;"",ROWS($B$6:B29),"")</f>
        <v>24</v>
      </c>
      <c r="B29" s="1" t="s">
        <v>407</v>
      </c>
      <c r="C29" s="1" t="s">
        <v>408</v>
      </c>
      <c r="D29" s="10" t="s">
        <v>33</v>
      </c>
      <c r="E29" s="23">
        <v>9778.2700000000186</v>
      </c>
      <c r="F29" s="11">
        <v>1896</v>
      </c>
      <c r="G29" s="11">
        <v>8</v>
      </c>
      <c r="H29" s="12">
        <v>42713</v>
      </c>
      <c r="I29" s="13" t="s">
        <v>39</v>
      </c>
    </row>
    <row r="30" spans="1:9" x14ac:dyDescent="0.3">
      <c r="A30" s="9">
        <f>IF(B30&lt;&gt;"",ROWS($B$6:B30),"")</f>
        <v>25</v>
      </c>
      <c r="B30" s="1" t="s">
        <v>412</v>
      </c>
      <c r="C30" s="1" t="s">
        <v>413</v>
      </c>
      <c r="D30" s="10" t="s">
        <v>33</v>
      </c>
      <c r="E30" s="23">
        <v>8305.15</v>
      </c>
      <c r="F30" s="11">
        <v>1624</v>
      </c>
      <c r="G30" s="11">
        <v>8</v>
      </c>
      <c r="H30" s="12">
        <v>42678</v>
      </c>
      <c r="I30" s="13" t="s">
        <v>39</v>
      </c>
    </row>
    <row r="31" spans="1:9" x14ac:dyDescent="0.3">
      <c r="A31" s="9">
        <f>IF(B31&lt;&gt;"",ROWS($B$6:B31),"")</f>
        <v>26</v>
      </c>
      <c r="B31" s="1" t="s">
        <v>438</v>
      </c>
      <c r="C31" s="1" t="s">
        <v>439</v>
      </c>
      <c r="D31" s="10" t="s">
        <v>33</v>
      </c>
      <c r="E31" s="23">
        <v>6920.58</v>
      </c>
      <c r="F31" s="11">
        <v>1370</v>
      </c>
      <c r="G31" s="11">
        <v>5</v>
      </c>
      <c r="H31" s="12">
        <v>42692</v>
      </c>
      <c r="I31" s="13" t="s">
        <v>57</v>
      </c>
    </row>
    <row r="32" spans="1:9" x14ac:dyDescent="0.3">
      <c r="A32" s="9">
        <f>IF(B32&lt;&gt;"",ROWS($B$6:B32),"")</f>
        <v>27</v>
      </c>
      <c r="B32" s="1" t="s">
        <v>470</v>
      </c>
      <c r="C32" s="1" t="s">
        <v>471</v>
      </c>
      <c r="D32" s="10" t="s">
        <v>472</v>
      </c>
      <c r="E32" s="23">
        <v>5195</v>
      </c>
      <c r="F32" s="11">
        <v>1213</v>
      </c>
      <c r="G32" s="11">
        <v>5</v>
      </c>
      <c r="H32" s="12">
        <v>42741</v>
      </c>
      <c r="I32" s="13" t="s">
        <v>360</v>
      </c>
    </row>
    <row r="33" spans="1:9" x14ac:dyDescent="0.3">
      <c r="A33" s="9">
        <f>IF(B33&lt;&gt;"",ROWS($B$6:B33),"")</f>
        <v>28</v>
      </c>
      <c r="B33" s="1" t="s">
        <v>480</v>
      </c>
      <c r="C33" s="1" t="s">
        <v>481</v>
      </c>
      <c r="D33" s="10" t="s">
        <v>482</v>
      </c>
      <c r="E33" s="23">
        <v>4404.6000000000004</v>
      </c>
      <c r="F33" s="11">
        <v>1148</v>
      </c>
      <c r="G33" s="11">
        <v>4</v>
      </c>
      <c r="H33" s="12">
        <v>42730</v>
      </c>
      <c r="I33" s="13" t="s">
        <v>360</v>
      </c>
    </row>
    <row r="34" spans="1:9" x14ac:dyDescent="0.3">
      <c r="A34" s="9">
        <f>IF(B34&lt;&gt;"",ROWS($B$6:B34),"")</f>
        <v>29</v>
      </c>
      <c r="B34" s="1" t="s">
        <v>504</v>
      </c>
      <c r="C34" s="1" t="s">
        <v>505</v>
      </c>
      <c r="D34" s="10" t="s">
        <v>33</v>
      </c>
      <c r="E34" s="23">
        <v>2323.1</v>
      </c>
      <c r="F34" s="11">
        <v>473</v>
      </c>
      <c r="G34" s="11">
        <v>3</v>
      </c>
      <c r="H34" s="12">
        <v>42713</v>
      </c>
      <c r="I34" s="13" t="s">
        <v>34</v>
      </c>
    </row>
    <row r="35" spans="1:9" x14ac:dyDescent="0.3">
      <c r="A35" s="9">
        <f>IF(B35&lt;&gt;"",ROWS($B$6:B35),"")</f>
        <v>30</v>
      </c>
      <c r="B35" s="1" t="s">
        <v>725</v>
      </c>
      <c r="C35" s="1" t="s">
        <v>452</v>
      </c>
      <c r="D35" s="10" t="s">
        <v>453</v>
      </c>
      <c r="E35" s="23">
        <v>1851.8</v>
      </c>
      <c r="F35" s="11">
        <v>385</v>
      </c>
      <c r="G35" s="11">
        <v>1</v>
      </c>
      <c r="H35" s="12">
        <v>42748</v>
      </c>
      <c r="I35" s="13" t="s">
        <v>281</v>
      </c>
    </row>
    <row r="36" spans="1:9" x14ac:dyDescent="0.3">
      <c r="A36" s="9">
        <f>IF(B36&lt;&gt;"",ROWS($B$6:B36),"")</f>
        <v>31</v>
      </c>
      <c r="B36" s="1" t="s">
        <v>506</v>
      </c>
      <c r="C36" s="1" t="s">
        <v>507</v>
      </c>
      <c r="D36" s="10" t="s">
        <v>719</v>
      </c>
      <c r="E36" s="23">
        <v>1661.3</v>
      </c>
      <c r="F36" s="11">
        <v>384</v>
      </c>
      <c r="G36" s="11">
        <v>3</v>
      </c>
      <c r="H36" s="12">
        <v>42713</v>
      </c>
      <c r="I36" s="13" t="s">
        <v>424</v>
      </c>
    </row>
    <row r="37" spans="1:9" x14ac:dyDescent="0.3">
      <c r="A37" s="9">
        <f>IF(B37&lt;&gt;"",ROWS($B$6:B37),"")</f>
        <v>32</v>
      </c>
      <c r="B37" s="1" t="s">
        <v>561</v>
      </c>
      <c r="C37" s="1" t="s">
        <v>562</v>
      </c>
      <c r="D37" s="10" t="s">
        <v>726</v>
      </c>
      <c r="E37" s="23">
        <v>1627.4</v>
      </c>
      <c r="F37" s="11">
        <v>492</v>
      </c>
      <c r="G37" s="11">
        <v>1</v>
      </c>
      <c r="H37" s="12">
        <v>42748</v>
      </c>
      <c r="I37" s="13" t="s">
        <v>281</v>
      </c>
    </row>
    <row r="38" spans="1:9" x14ac:dyDescent="0.3">
      <c r="A38" s="9">
        <f>IF(B38&lt;&gt;"",ROWS($B$6:B38),"")</f>
        <v>33</v>
      </c>
      <c r="B38" s="1" t="s">
        <v>550</v>
      </c>
      <c r="C38" s="1" t="s">
        <v>551</v>
      </c>
      <c r="D38" s="10" t="s">
        <v>33</v>
      </c>
      <c r="E38" s="23">
        <v>1566.88</v>
      </c>
      <c r="F38" s="11">
        <v>272</v>
      </c>
      <c r="G38" s="11">
        <v>3</v>
      </c>
      <c r="H38" s="12">
        <v>42685</v>
      </c>
      <c r="I38" s="13" t="s">
        <v>54</v>
      </c>
    </row>
    <row r="39" spans="1:9" x14ac:dyDescent="0.3">
      <c r="A39" s="9">
        <f>IF(B39&lt;&gt;"",ROWS($B$6:B39),"")</f>
        <v>34</v>
      </c>
      <c r="B39" s="1" t="s">
        <v>548</v>
      </c>
      <c r="C39" s="1" t="s">
        <v>549</v>
      </c>
      <c r="D39" s="10" t="s">
        <v>33</v>
      </c>
      <c r="E39" s="23">
        <v>1338.84</v>
      </c>
      <c r="F39" s="11">
        <v>329</v>
      </c>
      <c r="G39" s="11">
        <v>3</v>
      </c>
      <c r="H39" s="12">
        <v>42664</v>
      </c>
      <c r="I39" s="13" t="s">
        <v>48</v>
      </c>
    </row>
    <row r="40" spans="1:9" x14ac:dyDescent="0.3">
      <c r="A40" s="9">
        <f>IF(B40&lt;&gt;"",ROWS($B$6:B40),"")</f>
        <v>35</v>
      </c>
      <c r="B40" s="1" t="s">
        <v>598</v>
      </c>
      <c r="C40" s="1" t="s">
        <v>599</v>
      </c>
      <c r="D40" s="10" t="s">
        <v>62</v>
      </c>
      <c r="E40" s="23">
        <v>1085.5999999999999</v>
      </c>
      <c r="F40" s="11">
        <v>205</v>
      </c>
      <c r="G40" s="11">
        <v>1</v>
      </c>
      <c r="H40" s="12">
        <v>42706</v>
      </c>
      <c r="I40" s="13" t="s">
        <v>360</v>
      </c>
    </row>
    <row r="41" spans="1:9" x14ac:dyDescent="0.3">
      <c r="A41" s="9">
        <f>IF(B41&lt;&gt;"",ROWS($B$6:B41),"")</f>
        <v>36</v>
      </c>
      <c r="B41" s="1" t="s">
        <v>614</v>
      </c>
      <c r="C41" s="1" t="s">
        <v>615</v>
      </c>
      <c r="D41" s="10" t="s">
        <v>616</v>
      </c>
      <c r="E41" s="23">
        <v>740</v>
      </c>
      <c r="F41" s="11">
        <v>227</v>
      </c>
      <c r="G41" s="11">
        <v>3</v>
      </c>
      <c r="H41" s="12">
        <v>42678</v>
      </c>
      <c r="I41" s="13" t="s">
        <v>617</v>
      </c>
    </row>
    <row r="42" spans="1:9" x14ac:dyDescent="0.3">
      <c r="A42" s="9">
        <f>IF(B42&lt;&gt;"",ROWS($B$6:B42),"")</f>
        <v>37</v>
      </c>
      <c r="B42" s="1" t="s">
        <v>629</v>
      </c>
      <c r="C42" s="1" t="s">
        <v>630</v>
      </c>
      <c r="D42" s="10" t="s">
        <v>631</v>
      </c>
      <c r="E42" s="23">
        <v>624.70000000000005</v>
      </c>
      <c r="F42" s="11">
        <v>169</v>
      </c>
      <c r="G42" s="11">
        <v>4</v>
      </c>
      <c r="H42" s="12">
        <v>42730</v>
      </c>
      <c r="I42" s="13" t="s">
        <v>424</v>
      </c>
    </row>
    <row r="43" spans="1:9" x14ac:dyDescent="0.3">
      <c r="A43" s="9">
        <f>IF(B43&lt;&gt;"",ROWS($B$6:B43),"")</f>
        <v>38</v>
      </c>
      <c r="B43" s="1" t="s">
        <v>499</v>
      </c>
      <c r="C43" s="1" t="s">
        <v>500</v>
      </c>
      <c r="D43" s="10" t="s">
        <v>62</v>
      </c>
      <c r="E43" s="23">
        <v>623.79999999999995</v>
      </c>
      <c r="F43" s="11">
        <v>152</v>
      </c>
      <c r="G43" s="11">
        <v>1</v>
      </c>
      <c r="H43" s="12">
        <v>42244</v>
      </c>
      <c r="I43" s="13" t="s">
        <v>424</v>
      </c>
    </row>
    <row r="44" spans="1:9" x14ac:dyDescent="0.3">
      <c r="A44" s="9">
        <f>IF(B44&lt;&gt;"",ROWS($B$6:B44),"")</f>
        <v>39</v>
      </c>
      <c r="B44" s="1" t="s">
        <v>647</v>
      </c>
      <c r="C44" s="1" t="s">
        <v>648</v>
      </c>
      <c r="D44" s="10" t="s">
        <v>33</v>
      </c>
      <c r="E44" s="23">
        <v>580</v>
      </c>
      <c r="F44" s="11">
        <v>150</v>
      </c>
      <c r="G44" s="11">
        <v>1</v>
      </c>
      <c r="H44" s="12">
        <v>42629</v>
      </c>
      <c r="I44" s="13" t="s">
        <v>34</v>
      </c>
    </row>
    <row r="45" spans="1:9" x14ac:dyDescent="0.3">
      <c r="A45" s="9">
        <f>IF(B45&lt;&gt;"",ROWS($B$6:B45),"")</f>
        <v>40</v>
      </c>
      <c r="B45" s="1" t="s">
        <v>536</v>
      </c>
      <c r="C45" s="1" t="s">
        <v>537</v>
      </c>
      <c r="D45" s="10" t="s">
        <v>62</v>
      </c>
      <c r="E45" s="23">
        <v>496.8</v>
      </c>
      <c r="F45" s="11">
        <v>113</v>
      </c>
      <c r="G45" s="11">
        <v>1</v>
      </c>
      <c r="H45" s="12">
        <v>42601</v>
      </c>
      <c r="I45" s="13" t="s">
        <v>424</v>
      </c>
    </row>
    <row r="46" spans="1:9" x14ac:dyDescent="0.3">
      <c r="A46" s="9">
        <f>IF(B46&lt;&gt;"",ROWS($B$6:B46),"")</f>
        <v>41</v>
      </c>
      <c r="B46" s="1" t="s">
        <v>600</v>
      </c>
      <c r="C46" s="1" t="s">
        <v>601</v>
      </c>
      <c r="D46" s="10" t="s">
        <v>62</v>
      </c>
      <c r="E46" s="23">
        <v>431.2</v>
      </c>
      <c r="F46" s="11">
        <v>96</v>
      </c>
      <c r="G46" s="11">
        <v>2</v>
      </c>
      <c r="H46" s="12">
        <v>42657</v>
      </c>
      <c r="I46" s="13" t="s">
        <v>424</v>
      </c>
    </row>
    <row r="47" spans="1:9" x14ac:dyDescent="0.3">
      <c r="A47" s="9">
        <f>IF(B47&lt;&gt;"",ROWS($B$6:B47),"")</f>
        <v>42</v>
      </c>
      <c r="B47" s="1" t="s">
        <v>660</v>
      </c>
      <c r="C47" s="1" t="s">
        <v>661</v>
      </c>
      <c r="D47" s="10" t="s">
        <v>33</v>
      </c>
      <c r="E47" s="23">
        <v>383.5</v>
      </c>
      <c r="F47" s="11">
        <v>136</v>
      </c>
      <c r="G47" s="11">
        <v>2</v>
      </c>
      <c r="H47" s="12">
        <v>42720</v>
      </c>
      <c r="I47" s="13" t="s">
        <v>137</v>
      </c>
    </row>
    <row r="48" spans="1:9" x14ac:dyDescent="0.3">
      <c r="A48" s="9">
        <f>IF(B48&lt;&gt;"",ROWS($B$6:B48),"")</f>
        <v>43</v>
      </c>
      <c r="B48" s="1" t="s">
        <v>627</v>
      </c>
      <c r="C48" s="1" t="s">
        <v>628</v>
      </c>
      <c r="D48" s="10" t="s">
        <v>727</v>
      </c>
      <c r="E48" s="23">
        <v>370.5</v>
      </c>
      <c r="F48" s="11">
        <v>83</v>
      </c>
      <c r="G48" s="11">
        <v>2</v>
      </c>
      <c r="H48" s="12">
        <v>42615</v>
      </c>
      <c r="I48" s="13" t="s">
        <v>418</v>
      </c>
    </row>
    <row r="49" spans="1:9" x14ac:dyDescent="0.3">
      <c r="A49" s="9">
        <f>IF(B49&lt;&gt;"",ROWS($B$6:B49),"")</f>
        <v>44</v>
      </c>
      <c r="B49" s="1" t="s">
        <v>670</v>
      </c>
      <c r="C49" s="1" t="s">
        <v>671</v>
      </c>
      <c r="D49" s="10" t="s">
        <v>717</v>
      </c>
      <c r="E49" s="23">
        <v>366</v>
      </c>
      <c r="F49" s="11">
        <v>77</v>
      </c>
      <c r="G49" s="11">
        <v>2</v>
      </c>
      <c r="H49" s="12">
        <v>42720</v>
      </c>
      <c r="I49" s="13" t="s">
        <v>617</v>
      </c>
    </row>
    <row r="50" spans="1:9" x14ac:dyDescent="0.3">
      <c r="A50" s="9">
        <f>IF(B50&lt;&gt;"",ROWS($B$6:B50),"")</f>
        <v>45</v>
      </c>
      <c r="B50" s="1" t="s">
        <v>623</v>
      </c>
      <c r="C50" s="1" t="s">
        <v>624</v>
      </c>
      <c r="D50" s="10" t="s">
        <v>33</v>
      </c>
      <c r="E50" s="23">
        <v>273.5</v>
      </c>
      <c r="F50" s="11">
        <v>60</v>
      </c>
      <c r="G50" s="11">
        <v>1</v>
      </c>
      <c r="H50" s="12">
        <v>42685</v>
      </c>
      <c r="I50" s="13" t="s">
        <v>424</v>
      </c>
    </row>
    <row r="51" spans="1:9" x14ac:dyDescent="0.3">
      <c r="A51" s="9">
        <f>IF(B51&lt;&gt;"",ROWS($B$6:B51),"")</f>
        <v>46</v>
      </c>
      <c r="B51" s="1" t="s">
        <v>683</v>
      </c>
      <c r="C51" s="1" t="s">
        <v>684</v>
      </c>
      <c r="D51" s="10" t="s">
        <v>33</v>
      </c>
      <c r="E51" s="23">
        <v>180</v>
      </c>
      <c r="F51" s="11">
        <v>40</v>
      </c>
      <c r="G51" s="11">
        <v>1</v>
      </c>
      <c r="H51" s="12">
        <v>42678</v>
      </c>
      <c r="I51" s="13" t="s">
        <v>225</v>
      </c>
    </row>
    <row r="52" spans="1:9" x14ac:dyDescent="0.3">
      <c r="A52" s="9">
        <f>IF(B52&lt;&gt;"",ROWS($B$6:B52),"")</f>
        <v>47</v>
      </c>
      <c r="B52" s="1" t="s">
        <v>701</v>
      </c>
      <c r="C52" s="1" t="s">
        <v>702</v>
      </c>
      <c r="D52" s="10" t="s">
        <v>33</v>
      </c>
      <c r="E52" s="23">
        <v>20.6</v>
      </c>
      <c r="F52" s="11">
        <v>5</v>
      </c>
      <c r="G52" s="11">
        <v>1</v>
      </c>
      <c r="H52" s="12">
        <v>42692</v>
      </c>
      <c r="I52" s="13" t="s">
        <v>39</v>
      </c>
    </row>
    <row r="53" spans="1:9" x14ac:dyDescent="0.3">
      <c r="A53" s="9">
        <f>IF(B53&lt;&gt;"",ROWS($B$6:B53),"")</f>
        <v>48</v>
      </c>
      <c r="B53" s="1" t="s">
        <v>703</v>
      </c>
      <c r="C53" s="1" t="s">
        <v>704</v>
      </c>
      <c r="D53" s="10" t="s">
        <v>33</v>
      </c>
      <c r="E53" s="23">
        <v>8</v>
      </c>
      <c r="F53" s="11">
        <v>2</v>
      </c>
      <c r="G53" s="11">
        <v>1</v>
      </c>
      <c r="H53" s="12">
        <v>42720</v>
      </c>
      <c r="I53" s="13" t="s">
        <v>225</v>
      </c>
    </row>
    <row r="54" spans="1:9" x14ac:dyDescent="0.3">
      <c r="A54" s="27" t="s">
        <v>9</v>
      </c>
      <c r="B54" s="28"/>
      <c r="C54" s="16"/>
      <c r="D54" s="29"/>
      <c r="E54" s="32">
        <f>SUBTOTAL(109,Table3[Pajamos])</f>
        <v>2068528.3600000003</v>
      </c>
      <c r="F54" s="33">
        <f>SUBTOTAL(109,Table3[Žiūrovų skaičius])</f>
        <v>427507</v>
      </c>
      <c r="G54" s="30"/>
      <c r="H54" s="29"/>
      <c r="I54" s="31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4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13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29</v>
      </c>
      <c r="C6" s="1" t="s">
        <v>29</v>
      </c>
      <c r="D6" s="10" t="s">
        <v>27</v>
      </c>
      <c r="E6" s="23">
        <v>543660</v>
      </c>
      <c r="F6" s="11">
        <v>102657</v>
      </c>
      <c r="G6" s="11">
        <v>15</v>
      </c>
      <c r="H6" s="12">
        <v>42762</v>
      </c>
      <c r="I6" s="13" t="s">
        <v>30</v>
      </c>
    </row>
    <row r="7" spans="1:9" x14ac:dyDescent="0.3">
      <c r="A7" s="9">
        <f>IF(B7&lt;&gt;"",ROWS($B$6:B7),"")</f>
        <v>2</v>
      </c>
      <c r="B7" s="1" t="s">
        <v>40</v>
      </c>
      <c r="C7" s="1" t="s">
        <v>41</v>
      </c>
      <c r="D7" s="10" t="s">
        <v>33</v>
      </c>
      <c r="E7" s="23">
        <v>508820.6700000001</v>
      </c>
      <c r="F7" s="11">
        <v>96834</v>
      </c>
      <c r="G7" s="11">
        <v>18</v>
      </c>
      <c r="H7" s="12">
        <v>42776</v>
      </c>
      <c r="I7" s="13" t="s">
        <v>34</v>
      </c>
    </row>
    <row r="8" spans="1:9" x14ac:dyDescent="0.3">
      <c r="A8" s="9">
        <f>IF(B8&lt;&gt;"",ROWS($B$6:B8),"")</f>
        <v>3</v>
      </c>
      <c r="B8" s="1" t="s">
        <v>38</v>
      </c>
      <c r="C8" s="1" t="s">
        <v>38</v>
      </c>
      <c r="D8" s="10" t="s">
        <v>27</v>
      </c>
      <c r="E8" s="23">
        <v>219186.62999999992</v>
      </c>
      <c r="F8" s="11">
        <v>46472</v>
      </c>
      <c r="G8" s="11">
        <v>18</v>
      </c>
      <c r="H8" s="12">
        <v>42790</v>
      </c>
      <c r="I8" s="13" t="s">
        <v>39</v>
      </c>
    </row>
    <row r="9" spans="1:9" x14ac:dyDescent="0.3">
      <c r="A9" s="9">
        <f>IF(B9&lt;&gt;"",ROWS($B$6:B9),"")</f>
        <v>4</v>
      </c>
      <c r="B9" s="1" t="s">
        <v>85</v>
      </c>
      <c r="C9" s="1" t="s">
        <v>86</v>
      </c>
      <c r="D9" s="10" t="s">
        <v>33</v>
      </c>
      <c r="E9" s="23">
        <v>171037.65</v>
      </c>
      <c r="F9" s="11">
        <v>38723</v>
      </c>
      <c r="G9" s="11">
        <v>20</v>
      </c>
      <c r="H9" s="12">
        <v>42776</v>
      </c>
      <c r="I9" s="13" t="s">
        <v>57</v>
      </c>
    </row>
    <row r="10" spans="1:9" x14ac:dyDescent="0.3">
      <c r="A10" s="9">
        <f>IF(B10&lt;&gt;"",ROWS($B$6:B10),"")</f>
        <v>5</v>
      </c>
      <c r="B10" s="1" t="s">
        <v>60</v>
      </c>
      <c r="C10" s="1" t="s">
        <v>61</v>
      </c>
      <c r="D10" s="10" t="s">
        <v>62</v>
      </c>
      <c r="E10" s="23">
        <v>88304.83</v>
      </c>
      <c r="F10" s="11">
        <v>20611</v>
      </c>
      <c r="G10" s="11">
        <v>12</v>
      </c>
      <c r="H10" s="12">
        <v>42748</v>
      </c>
      <c r="I10" s="13" t="s">
        <v>39</v>
      </c>
    </row>
    <row r="11" spans="1:9" x14ac:dyDescent="0.3">
      <c r="A11" s="9">
        <f>IF(B11&lt;&gt;"",ROWS($B$6:B11),"")</f>
        <v>6</v>
      </c>
      <c r="B11" s="1" t="s">
        <v>146</v>
      </c>
      <c r="C11" s="1" t="s">
        <v>147</v>
      </c>
      <c r="D11" s="10" t="s">
        <v>33</v>
      </c>
      <c r="E11" s="23">
        <v>82228.459999999992</v>
      </c>
      <c r="F11" s="11">
        <v>14741</v>
      </c>
      <c r="G11" s="11">
        <v>13</v>
      </c>
      <c r="H11" s="12">
        <v>42783</v>
      </c>
      <c r="I11" s="13" t="s">
        <v>34</v>
      </c>
    </row>
    <row r="12" spans="1:9" x14ac:dyDescent="0.3">
      <c r="A12" s="9">
        <f>IF(B12&lt;&gt;"",ROWS($B$6:B12),"")</f>
        <v>7</v>
      </c>
      <c r="B12" s="1" t="s">
        <v>171</v>
      </c>
      <c r="C12" s="1" t="s">
        <v>172</v>
      </c>
      <c r="D12" s="10" t="s">
        <v>33</v>
      </c>
      <c r="E12" s="23">
        <v>81045.13</v>
      </c>
      <c r="F12" s="11">
        <v>15126</v>
      </c>
      <c r="G12" s="11">
        <v>12</v>
      </c>
      <c r="H12" s="12">
        <v>42776</v>
      </c>
      <c r="I12" s="13" t="s">
        <v>39</v>
      </c>
    </row>
    <row r="13" spans="1:9" x14ac:dyDescent="0.3">
      <c r="A13" s="9">
        <f>IF(B13&lt;&gt;"",ROWS($B$6:B13),"")</f>
        <v>8</v>
      </c>
      <c r="B13" s="1" t="s">
        <v>207</v>
      </c>
      <c r="C13" s="1" t="s">
        <v>208</v>
      </c>
      <c r="D13" s="10" t="s">
        <v>33</v>
      </c>
      <c r="E13" s="23">
        <v>61626.5</v>
      </c>
      <c r="F13" s="11">
        <v>11899</v>
      </c>
      <c r="G13" s="11">
        <v>10</v>
      </c>
      <c r="H13" s="12">
        <v>42769</v>
      </c>
      <c r="I13" s="13" t="s">
        <v>39</v>
      </c>
    </row>
    <row r="14" spans="1:9" x14ac:dyDescent="0.3">
      <c r="A14" s="9">
        <f>IF(B14&lt;&gt;"",ROWS($B$6:B14),"")</f>
        <v>9</v>
      </c>
      <c r="B14" s="1" t="s">
        <v>128</v>
      </c>
      <c r="C14" s="1" t="s">
        <v>129</v>
      </c>
      <c r="D14" s="10" t="s">
        <v>33</v>
      </c>
      <c r="E14" s="23">
        <v>61124.459999999992</v>
      </c>
      <c r="F14" s="11">
        <v>13190</v>
      </c>
      <c r="G14" s="11">
        <v>13</v>
      </c>
      <c r="H14" s="12">
        <v>42790</v>
      </c>
      <c r="I14" s="13" t="s">
        <v>130</v>
      </c>
    </row>
    <row r="15" spans="1:9" x14ac:dyDescent="0.3">
      <c r="A15" s="9">
        <f>IF(B15&lt;&gt;"",ROWS($B$6:B15),"")</f>
        <v>10</v>
      </c>
      <c r="B15" s="1" t="s">
        <v>213</v>
      </c>
      <c r="C15" s="1" t="s">
        <v>214</v>
      </c>
      <c r="D15" s="10" t="s">
        <v>33</v>
      </c>
      <c r="E15" s="23">
        <v>58863.17</v>
      </c>
      <c r="F15" s="11">
        <v>10236</v>
      </c>
      <c r="G15" s="11">
        <v>14</v>
      </c>
      <c r="H15" s="12">
        <v>42769</v>
      </c>
      <c r="I15" s="13" t="s">
        <v>54</v>
      </c>
    </row>
    <row r="16" spans="1:9" x14ac:dyDescent="0.3">
      <c r="A16" s="9">
        <f>IF(B16&lt;&gt;"",ROWS($B$6:B16),"")</f>
        <v>11</v>
      </c>
      <c r="B16" s="1" t="s">
        <v>108</v>
      </c>
      <c r="C16" s="1" t="s">
        <v>109</v>
      </c>
      <c r="D16" s="10" t="s">
        <v>33</v>
      </c>
      <c r="E16" s="23">
        <v>48446.750000000015</v>
      </c>
      <c r="F16" s="11">
        <v>11308</v>
      </c>
      <c r="G16" s="11">
        <v>16</v>
      </c>
      <c r="H16" s="12">
        <v>42790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131</v>
      </c>
      <c r="C17" s="1" t="s">
        <v>132</v>
      </c>
      <c r="D17" s="10" t="s">
        <v>33</v>
      </c>
      <c r="E17" s="23">
        <v>46332.67</v>
      </c>
      <c r="F17" s="11">
        <v>8809</v>
      </c>
      <c r="G17" s="11">
        <v>10</v>
      </c>
      <c r="H17" s="12">
        <v>42713</v>
      </c>
      <c r="I17" s="13" t="s">
        <v>39</v>
      </c>
    </row>
    <row r="18" spans="1:9" x14ac:dyDescent="0.3">
      <c r="A18" s="9">
        <f>IF(B18&lt;&gt;"",ROWS($B$6:B18),"")</f>
        <v>13</v>
      </c>
      <c r="B18" s="1" t="s">
        <v>264</v>
      </c>
      <c r="C18" s="1" t="s">
        <v>265</v>
      </c>
      <c r="D18" s="10" t="s">
        <v>33</v>
      </c>
      <c r="E18" s="23">
        <v>36537.31</v>
      </c>
      <c r="F18" s="11">
        <v>7003</v>
      </c>
      <c r="G18" s="11">
        <v>10</v>
      </c>
      <c r="H18" s="12">
        <v>42769</v>
      </c>
      <c r="I18" s="13" t="s">
        <v>39</v>
      </c>
    </row>
    <row r="19" spans="1:9" x14ac:dyDescent="0.3">
      <c r="A19" s="9">
        <f>IF(B19&lt;&gt;"",ROWS($B$6:B19),"")</f>
        <v>14</v>
      </c>
      <c r="B19" s="1" t="s">
        <v>79</v>
      </c>
      <c r="C19" s="1" t="s">
        <v>80</v>
      </c>
      <c r="D19" s="10" t="s">
        <v>33</v>
      </c>
      <c r="E19" s="23">
        <v>36092.94</v>
      </c>
      <c r="F19" s="11">
        <v>8120</v>
      </c>
      <c r="G19" s="11">
        <v>12</v>
      </c>
      <c r="H19" s="12">
        <v>42727</v>
      </c>
      <c r="I19" s="13" t="s">
        <v>34</v>
      </c>
    </row>
    <row r="20" spans="1:9" x14ac:dyDescent="0.3">
      <c r="A20" s="9">
        <f>IF(B20&lt;&gt;"",ROWS($B$6:B20),"")</f>
        <v>15</v>
      </c>
      <c r="B20" s="1" t="s">
        <v>308</v>
      </c>
      <c r="C20" s="1" t="s">
        <v>309</v>
      </c>
      <c r="D20" s="10" t="s">
        <v>33</v>
      </c>
      <c r="E20" s="23">
        <v>25694.7</v>
      </c>
      <c r="F20" s="11">
        <v>5305</v>
      </c>
      <c r="G20" s="11">
        <v>9</v>
      </c>
      <c r="H20" s="12">
        <v>42783</v>
      </c>
      <c r="I20" s="13" t="s">
        <v>39</v>
      </c>
    </row>
    <row r="21" spans="1:9" x14ac:dyDescent="0.3">
      <c r="A21" s="9">
        <f>IF(B21&lt;&gt;"",ROWS($B$6:B21),"")</f>
        <v>16</v>
      </c>
      <c r="B21" s="1" t="s">
        <v>317</v>
      </c>
      <c r="C21" s="1" t="s">
        <v>318</v>
      </c>
      <c r="D21" s="10" t="s">
        <v>33</v>
      </c>
      <c r="E21" s="23">
        <v>24434.34</v>
      </c>
      <c r="F21" s="11">
        <v>4774</v>
      </c>
      <c r="G21" s="11">
        <v>8</v>
      </c>
      <c r="H21" s="12">
        <v>42783</v>
      </c>
      <c r="I21" s="13" t="s">
        <v>57</v>
      </c>
    </row>
    <row r="22" spans="1:9" x14ac:dyDescent="0.3">
      <c r="A22" s="9">
        <f>IF(B22&lt;&gt;"",ROWS($B$6:B22),"")</f>
        <v>17</v>
      </c>
      <c r="B22" s="1" t="s">
        <v>197</v>
      </c>
      <c r="C22" s="1" t="s">
        <v>198</v>
      </c>
      <c r="D22" s="10" t="s">
        <v>33</v>
      </c>
      <c r="E22" s="23">
        <v>23513.360000000004</v>
      </c>
      <c r="F22" s="11">
        <v>4479</v>
      </c>
      <c r="G22" s="11">
        <v>9</v>
      </c>
      <c r="H22" s="12">
        <v>42755</v>
      </c>
      <c r="I22" s="13" t="s">
        <v>34</v>
      </c>
    </row>
    <row r="23" spans="1:9" x14ac:dyDescent="0.3">
      <c r="A23" s="9">
        <f>IF(B23&lt;&gt;"",ROWS($B$6:B23),"")</f>
        <v>18</v>
      </c>
      <c r="B23" s="1" t="s">
        <v>217</v>
      </c>
      <c r="C23" s="1" t="s">
        <v>218</v>
      </c>
      <c r="D23" s="10" t="s">
        <v>33</v>
      </c>
      <c r="E23" s="23">
        <v>22983.56</v>
      </c>
      <c r="F23" s="11">
        <v>4665</v>
      </c>
      <c r="G23" s="11">
        <v>13</v>
      </c>
      <c r="H23" s="12">
        <v>42790</v>
      </c>
      <c r="I23" s="13" t="s">
        <v>137</v>
      </c>
    </row>
    <row r="24" spans="1:9" x14ac:dyDescent="0.3">
      <c r="A24" s="9">
        <f>IF(B24&lt;&gt;"",ROWS($B$6:B24),"")</f>
        <v>19</v>
      </c>
      <c r="B24" s="1" t="s">
        <v>112</v>
      </c>
      <c r="C24" s="1" t="s">
        <v>113</v>
      </c>
      <c r="D24" s="10" t="s">
        <v>114</v>
      </c>
      <c r="E24" s="23">
        <v>15602</v>
      </c>
      <c r="F24" s="11">
        <v>2827</v>
      </c>
      <c r="G24" s="11">
        <v>10</v>
      </c>
      <c r="H24" s="12">
        <v>42741</v>
      </c>
      <c r="I24" s="13" t="s">
        <v>115</v>
      </c>
    </row>
    <row r="25" spans="1:9" x14ac:dyDescent="0.3">
      <c r="A25" s="9">
        <f>IF(B25&lt;&gt;"",ROWS($B$6:B25),"")</f>
        <v>20</v>
      </c>
      <c r="B25" s="1" t="s">
        <v>358</v>
      </c>
      <c r="C25" s="1" t="s">
        <v>359</v>
      </c>
      <c r="D25" s="10" t="s">
        <v>716</v>
      </c>
      <c r="E25" s="23">
        <v>16009</v>
      </c>
      <c r="F25" s="11">
        <v>3604</v>
      </c>
      <c r="G25" s="11">
        <v>6</v>
      </c>
      <c r="H25" s="12">
        <v>42776</v>
      </c>
      <c r="I25" s="13" t="s">
        <v>360</v>
      </c>
    </row>
    <row r="26" spans="1:9" x14ac:dyDescent="0.3">
      <c r="A26" s="9">
        <f>IF(B26&lt;&gt;"",ROWS($B$6:B26),"")</f>
        <v>21</v>
      </c>
      <c r="B26" s="1" t="s">
        <v>315</v>
      </c>
      <c r="C26" s="1" t="s">
        <v>316</v>
      </c>
      <c r="D26" s="10" t="s">
        <v>33</v>
      </c>
      <c r="E26" s="23">
        <v>13192.81</v>
      </c>
      <c r="F26" s="11">
        <v>2737</v>
      </c>
      <c r="G26" s="11">
        <v>8</v>
      </c>
      <c r="H26" s="12">
        <v>42762</v>
      </c>
      <c r="I26" s="13" t="s">
        <v>39</v>
      </c>
    </row>
    <row r="27" spans="1:9" x14ac:dyDescent="0.3">
      <c r="A27" s="9">
        <f>IF(B27&lt;&gt;"",ROWS($B$6:B27),"")</f>
        <v>22</v>
      </c>
      <c r="B27" s="1" t="s">
        <v>158</v>
      </c>
      <c r="C27" s="1" t="s">
        <v>159</v>
      </c>
      <c r="D27" s="10" t="s">
        <v>114</v>
      </c>
      <c r="E27" s="23">
        <v>12649.4</v>
      </c>
      <c r="F27" s="11">
        <v>3015</v>
      </c>
      <c r="G27" s="11">
        <v>10</v>
      </c>
      <c r="H27" s="12">
        <v>42734</v>
      </c>
      <c r="I27" s="13" t="s">
        <v>39</v>
      </c>
    </row>
    <row r="28" spans="1:9" x14ac:dyDescent="0.3">
      <c r="A28" s="9">
        <f>IF(B28&lt;&gt;"",ROWS($B$6:B28),"")</f>
        <v>23</v>
      </c>
      <c r="B28" s="1" t="s">
        <v>266</v>
      </c>
      <c r="C28" s="1" t="s">
        <v>267</v>
      </c>
      <c r="D28" s="10" t="s">
        <v>114</v>
      </c>
      <c r="E28" s="23">
        <v>12542</v>
      </c>
      <c r="F28" s="11">
        <v>3227</v>
      </c>
      <c r="G28" s="11">
        <v>10</v>
      </c>
      <c r="H28" s="12">
        <v>42755</v>
      </c>
      <c r="I28" s="13" t="s">
        <v>115</v>
      </c>
    </row>
    <row r="29" spans="1:9" x14ac:dyDescent="0.3">
      <c r="A29" s="9">
        <f>IF(B29&lt;&gt;"",ROWS($B$6:B29),"")</f>
        <v>24</v>
      </c>
      <c r="B29" s="1" t="s">
        <v>256</v>
      </c>
      <c r="C29" s="1" t="s">
        <v>257</v>
      </c>
      <c r="D29" s="10" t="s">
        <v>33</v>
      </c>
      <c r="E29" s="23">
        <v>8595.27</v>
      </c>
      <c r="F29" s="11">
        <v>2003</v>
      </c>
      <c r="G29" s="11">
        <v>3</v>
      </c>
      <c r="H29" s="12">
        <v>42699</v>
      </c>
      <c r="I29" s="13" t="s">
        <v>37</v>
      </c>
    </row>
    <row r="30" spans="1:9" x14ac:dyDescent="0.3">
      <c r="A30" s="9">
        <f>IF(B30&lt;&gt;"",ROWS($B$6:B30),"")</f>
        <v>25</v>
      </c>
      <c r="B30" s="1" t="s">
        <v>77</v>
      </c>
      <c r="C30" s="1" t="s">
        <v>78</v>
      </c>
      <c r="D30" s="10" t="s">
        <v>33</v>
      </c>
      <c r="E30" s="23">
        <v>8306.75</v>
      </c>
      <c r="F30" s="11">
        <v>1351</v>
      </c>
      <c r="G30" s="11">
        <v>8</v>
      </c>
      <c r="H30" s="12">
        <v>42734</v>
      </c>
      <c r="I30" s="13" t="s">
        <v>54</v>
      </c>
    </row>
    <row r="31" spans="1:9" x14ac:dyDescent="0.3">
      <c r="A31" s="9">
        <f>IF(B31&lt;&gt;"",ROWS($B$6:B31),"")</f>
        <v>26</v>
      </c>
      <c r="B31" s="1" t="s">
        <v>416</v>
      </c>
      <c r="C31" s="1" t="s">
        <v>417</v>
      </c>
      <c r="D31" s="10" t="s">
        <v>717</v>
      </c>
      <c r="E31" s="23">
        <v>7586.03</v>
      </c>
      <c r="F31" s="11">
        <v>1938</v>
      </c>
      <c r="G31" s="11">
        <v>8</v>
      </c>
      <c r="H31" s="12">
        <v>42769</v>
      </c>
      <c r="I31" s="13" t="s">
        <v>418</v>
      </c>
    </row>
    <row r="32" spans="1:9" x14ac:dyDescent="0.3">
      <c r="A32" s="9">
        <f>IF(B32&lt;&gt;"",ROWS($B$6:B32),"")</f>
        <v>27</v>
      </c>
      <c r="B32" s="1" t="s">
        <v>162</v>
      </c>
      <c r="C32" s="1" t="s">
        <v>163</v>
      </c>
      <c r="D32" s="10" t="s">
        <v>33</v>
      </c>
      <c r="E32" s="23">
        <v>7067.14</v>
      </c>
      <c r="F32" s="11">
        <v>1331</v>
      </c>
      <c r="G32" s="11">
        <v>7</v>
      </c>
      <c r="H32" s="12">
        <v>42748</v>
      </c>
      <c r="I32" s="13" t="s">
        <v>48</v>
      </c>
    </row>
    <row r="33" spans="1:9" x14ac:dyDescent="0.3">
      <c r="A33" s="9">
        <f>IF(B33&lt;&gt;"",ROWS($B$6:B33),"")</f>
        <v>28</v>
      </c>
      <c r="B33" s="1" t="s">
        <v>445</v>
      </c>
      <c r="C33" s="1" t="s">
        <v>446</v>
      </c>
      <c r="D33" s="10" t="s">
        <v>33</v>
      </c>
      <c r="E33" s="23">
        <v>4745.45</v>
      </c>
      <c r="F33" s="11">
        <v>1055</v>
      </c>
      <c r="G33" s="11">
        <v>10</v>
      </c>
      <c r="H33" s="12">
        <v>42790</v>
      </c>
      <c r="I33" s="13" t="s">
        <v>137</v>
      </c>
    </row>
    <row r="34" spans="1:9" x14ac:dyDescent="0.3">
      <c r="A34" s="9">
        <f>IF(B34&lt;&gt;"",ROWS($B$6:B34),"")</f>
        <v>29</v>
      </c>
      <c r="B34" s="1" t="s">
        <v>260</v>
      </c>
      <c r="C34" s="1" t="s">
        <v>728</v>
      </c>
      <c r="D34" s="10" t="s">
        <v>33</v>
      </c>
      <c r="E34" s="23">
        <v>3495.67</v>
      </c>
      <c r="F34" s="11">
        <v>733</v>
      </c>
      <c r="G34" s="11">
        <v>5</v>
      </c>
      <c r="H34" s="12">
        <v>42755</v>
      </c>
      <c r="I34" s="13" t="s">
        <v>57</v>
      </c>
    </row>
    <row r="35" spans="1:9" x14ac:dyDescent="0.3">
      <c r="A35" s="9">
        <f>IF(B35&lt;&gt;"",ROWS($B$6:B35),"")</f>
        <v>30</v>
      </c>
      <c r="B35" s="1" t="s">
        <v>246</v>
      </c>
      <c r="C35" s="1" t="s">
        <v>247</v>
      </c>
      <c r="D35" s="10" t="s">
        <v>33</v>
      </c>
      <c r="E35" s="23">
        <v>3422.16</v>
      </c>
      <c r="F35" s="11">
        <v>686</v>
      </c>
      <c r="G35" s="11">
        <v>5</v>
      </c>
      <c r="H35" s="12">
        <v>42755</v>
      </c>
      <c r="I35" s="13" t="s">
        <v>130</v>
      </c>
    </row>
    <row r="36" spans="1:9" x14ac:dyDescent="0.3">
      <c r="A36" s="9">
        <f>IF(B36&lt;&gt;"",ROWS($B$6:B36),"")</f>
        <v>31</v>
      </c>
      <c r="B36" s="1" t="s">
        <v>179</v>
      </c>
      <c r="C36" s="1" t="s">
        <v>180</v>
      </c>
      <c r="D36" s="10" t="s">
        <v>33</v>
      </c>
      <c r="E36" s="23">
        <v>3113.11</v>
      </c>
      <c r="F36" s="11">
        <v>673</v>
      </c>
      <c r="G36" s="11">
        <v>3</v>
      </c>
      <c r="H36" s="12">
        <v>42741</v>
      </c>
      <c r="I36" s="13" t="s">
        <v>57</v>
      </c>
    </row>
    <row r="37" spans="1:9" x14ac:dyDescent="0.3">
      <c r="A37" s="9">
        <f>IF(B37&lt;&gt;"",ROWS($B$6:B37),"")</f>
        <v>32</v>
      </c>
      <c r="B37" s="1" t="s">
        <v>524</v>
      </c>
      <c r="C37" s="1" t="s">
        <v>525</v>
      </c>
      <c r="D37" s="10" t="s">
        <v>510</v>
      </c>
      <c r="E37" s="23">
        <v>2584.38</v>
      </c>
      <c r="F37" s="11">
        <v>652</v>
      </c>
      <c r="G37" s="11">
        <v>8</v>
      </c>
      <c r="H37" s="12">
        <v>42783</v>
      </c>
      <c r="I37" s="13" t="s">
        <v>418</v>
      </c>
    </row>
    <row r="38" spans="1:9" x14ac:dyDescent="0.3">
      <c r="A38" s="9">
        <f>IF(B38&lt;&gt;"",ROWS($B$6:B38),"")</f>
        <v>33</v>
      </c>
      <c r="B38" s="1" t="s">
        <v>526</v>
      </c>
      <c r="C38" s="1" t="s">
        <v>527</v>
      </c>
      <c r="D38" s="10" t="s">
        <v>717</v>
      </c>
      <c r="E38" s="23">
        <v>2348</v>
      </c>
      <c r="F38" s="11">
        <v>620</v>
      </c>
      <c r="G38" s="11">
        <v>5</v>
      </c>
      <c r="H38" s="12">
        <v>42790</v>
      </c>
      <c r="I38" s="13" t="s">
        <v>360</v>
      </c>
    </row>
    <row r="39" spans="1:9" x14ac:dyDescent="0.3">
      <c r="A39" s="9">
        <f>IF(B39&lt;&gt;"",ROWS($B$6:B39),"")</f>
        <v>34</v>
      </c>
      <c r="B39" s="1" t="s">
        <v>236</v>
      </c>
      <c r="C39" s="1" t="s">
        <v>237</v>
      </c>
      <c r="D39" s="10" t="s">
        <v>33</v>
      </c>
      <c r="E39" s="23">
        <v>1487.98</v>
      </c>
      <c r="F39" s="11">
        <v>286</v>
      </c>
      <c r="G39" s="11">
        <v>2</v>
      </c>
      <c r="H39" s="12">
        <v>42720</v>
      </c>
      <c r="I39" s="13" t="s">
        <v>238</v>
      </c>
    </row>
    <row r="40" spans="1:9" x14ac:dyDescent="0.3">
      <c r="A40" s="9">
        <f>IF(B40&lt;&gt;"",ROWS($B$6:B40),"")</f>
        <v>35</v>
      </c>
      <c r="B40" s="1" t="s">
        <v>506</v>
      </c>
      <c r="C40" s="1" t="s">
        <v>507</v>
      </c>
      <c r="D40" s="10" t="s">
        <v>719</v>
      </c>
      <c r="E40" s="23">
        <v>1306.5999999999999</v>
      </c>
      <c r="F40" s="11">
        <v>413</v>
      </c>
      <c r="G40" s="11">
        <v>4</v>
      </c>
      <c r="H40" s="12">
        <v>42713</v>
      </c>
      <c r="I40" s="13" t="s">
        <v>424</v>
      </c>
    </row>
    <row r="41" spans="1:9" x14ac:dyDescent="0.3">
      <c r="A41" s="9">
        <f>IF(B41&lt;&gt;"",ROWS($B$6:B41),"")</f>
        <v>36</v>
      </c>
      <c r="B41" s="1" t="s">
        <v>298</v>
      </c>
      <c r="C41" s="1" t="s">
        <v>299</v>
      </c>
      <c r="D41" s="10" t="s">
        <v>33</v>
      </c>
      <c r="E41" s="23">
        <v>1287.1400000000001</v>
      </c>
      <c r="F41" s="11">
        <v>234</v>
      </c>
      <c r="G41" s="11">
        <v>3</v>
      </c>
      <c r="H41" s="12">
        <v>42748</v>
      </c>
      <c r="I41" s="13" t="s">
        <v>39</v>
      </c>
    </row>
    <row r="42" spans="1:9" x14ac:dyDescent="0.3">
      <c r="A42" s="9">
        <f>IF(B42&lt;&gt;"",ROWS($B$6:B42),"")</f>
        <v>37</v>
      </c>
      <c r="B42" s="1" t="s">
        <v>729</v>
      </c>
      <c r="C42" s="1" t="s">
        <v>452</v>
      </c>
      <c r="D42" s="10" t="s">
        <v>453</v>
      </c>
      <c r="E42" s="23">
        <v>1257.4000000000001</v>
      </c>
      <c r="F42" s="11">
        <v>422</v>
      </c>
      <c r="G42" s="11">
        <v>3</v>
      </c>
      <c r="H42" s="12">
        <v>42748</v>
      </c>
      <c r="I42" s="13" t="s">
        <v>281</v>
      </c>
    </row>
    <row r="43" spans="1:9" x14ac:dyDescent="0.3">
      <c r="A43" s="9">
        <f>IF(B43&lt;&gt;"",ROWS($B$6:B43),"")</f>
        <v>38</v>
      </c>
      <c r="B43" s="1" t="s">
        <v>412</v>
      </c>
      <c r="C43" s="1" t="s">
        <v>413</v>
      </c>
      <c r="D43" s="10" t="s">
        <v>33</v>
      </c>
      <c r="E43" s="23">
        <v>916.26</v>
      </c>
      <c r="F43" s="11">
        <v>250</v>
      </c>
      <c r="G43" s="11">
        <v>3</v>
      </c>
      <c r="H43" s="12">
        <v>42678</v>
      </c>
      <c r="I43" s="13" t="s">
        <v>39</v>
      </c>
    </row>
    <row r="44" spans="1:9" x14ac:dyDescent="0.3">
      <c r="A44" s="9">
        <f>IF(B44&lt;&gt;"",ROWS($B$6:B44),"")</f>
        <v>39</v>
      </c>
      <c r="B44" s="1" t="s">
        <v>568</v>
      </c>
      <c r="C44" s="1" t="s">
        <v>569</v>
      </c>
      <c r="D44" s="10" t="s">
        <v>62</v>
      </c>
      <c r="E44" s="23">
        <v>857.5</v>
      </c>
      <c r="F44" s="11">
        <v>298</v>
      </c>
      <c r="G44" s="11">
        <v>1</v>
      </c>
      <c r="H44" s="12">
        <v>42772</v>
      </c>
      <c r="I44" s="13" t="s">
        <v>281</v>
      </c>
    </row>
    <row r="45" spans="1:9" x14ac:dyDescent="0.3">
      <c r="A45" s="9">
        <f>IF(B45&lt;&gt;"",ROWS($B$6:B45),"")</f>
        <v>40</v>
      </c>
      <c r="B45" s="1" t="s">
        <v>116</v>
      </c>
      <c r="C45" s="1" t="s">
        <v>116</v>
      </c>
      <c r="D45" s="10" t="s">
        <v>27</v>
      </c>
      <c r="E45" s="23">
        <v>816</v>
      </c>
      <c r="F45" s="11">
        <v>209</v>
      </c>
      <c r="G45" s="11">
        <v>1</v>
      </c>
      <c r="H45" s="12">
        <v>42727</v>
      </c>
      <c r="I45" s="13" t="s">
        <v>117</v>
      </c>
    </row>
    <row r="46" spans="1:9" x14ac:dyDescent="0.3">
      <c r="A46" s="9">
        <f>IF(B46&lt;&gt;"",ROWS($B$6:B46),"")</f>
        <v>41</v>
      </c>
      <c r="B46" s="1" t="s">
        <v>323</v>
      </c>
      <c r="C46" s="1" t="s">
        <v>323</v>
      </c>
      <c r="D46" s="10" t="s">
        <v>27</v>
      </c>
      <c r="E46" s="23">
        <v>778</v>
      </c>
      <c r="F46" s="11">
        <v>199</v>
      </c>
      <c r="G46" s="11">
        <v>1</v>
      </c>
      <c r="H46" s="12">
        <v>42748</v>
      </c>
      <c r="I46" s="13" t="s">
        <v>324</v>
      </c>
    </row>
    <row r="47" spans="1:9" x14ac:dyDescent="0.3">
      <c r="A47" s="9">
        <f>IF(B47&lt;&gt;"",ROWS($B$6:B47),"")</f>
        <v>42</v>
      </c>
      <c r="B47" s="1" t="s">
        <v>191</v>
      </c>
      <c r="C47" s="1" t="s">
        <v>192</v>
      </c>
      <c r="D47" s="10" t="s">
        <v>33</v>
      </c>
      <c r="E47" s="23">
        <v>470.55</v>
      </c>
      <c r="F47" s="11">
        <v>89</v>
      </c>
      <c r="G47" s="11">
        <v>1</v>
      </c>
      <c r="H47" s="12">
        <v>42727</v>
      </c>
      <c r="I47" s="13" t="s">
        <v>48</v>
      </c>
    </row>
    <row r="48" spans="1:9" x14ac:dyDescent="0.3">
      <c r="A48" s="9">
        <f>IF(B48&lt;&gt;"",ROWS($B$6:B48),"")</f>
        <v>43</v>
      </c>
      <c r="B48" s="1" t="s">
        <v>504</v>
      </c>
      <c r="C48" s="1" t="s">
        <v>505</v>
      </c>
      <c r="D48" s="10" t="s">
        <v>33</v>
      </c>
      <c r="E48" s="23">
        <v>323</v>
      </c>
      <c r="F48" s="11">
        <v>62</v>
      </c>
      <c r="G48" s="11">
        <v>1</v>
      </c>
      <c r="H48" s="12">
        <v>42713</v>
      </c>
      <c r="I48" s="13" t="s">
        <v>34</v>
      </c>
    </row>
    <row r="49" spans="1:9" x14ac:dyDescent="0.3">
      <c r="A49" s="9">
        <f>IF(B49&lt;&gt;"",ROWS($B$6:B49),"")</f>
        <v>44</v>
      </c>
      <c r="B49" s="1" t="s">
        <v>438</v>
      </c>
      <c r="C49" s="1" t="s">
        <v>439</v>
      </c>
      <c r="D49" s="10" t="s">
        <v>33</v>
      </c>
      <c r="E49" s="23">
        <v>215.03</v>
      </c>
      <c r="F49" s="11">
        <v>45</v>
      </c>
      <c r="G49" s="11">
        <v>3</v>
      </c>
      <c r="H49" s="12">
        <v>42692</v>
      </c>
      <c r="I49" s="13" t="s">
        <v>57</v>
      </c>
    </row>
    <row r="50" spans="1:9" x14ac:dyDescent="0.3">
      <c r="A50" s="9">
        <f>IF(B50&lt;&gt;"",ROWS($B$6:B50),"")</f>
        <v>45</v>
      </c>
      <c r="B50" s="1" t="s">
        <v>550</v>
      </c>
      <c r="C50" s="1" t="s">
        <v>551</v>
      </c>
      <c r="D50" s="10" t="s">
        <v>33</v>
      </c>
      <c r="E50" s="23">
        <v>168.4</v>
      </c>
      <c r="F50" s="11">
        <v>29</v>
      </c>
      <c r="G50" s="11">
        <v>1</v>
      </c>
      <c r="H50" s="12">
        <v>42685</v>
      </c>
      <c r="I50" s="13" t="s">
        <v>54</v>
      </c>
    </row>
    <row r="51" spans="1:9" x14ac:dyDescent="0.3">
      <c r="A51" s="9">
        <f>IF(B51&lt;&gt;"",ROWS($B$6:B51),"")</f>
        <v>46</v>
      </c>
      <c r="B51" s="1" t="s">
        <v>662</v>
      </c>
      <c r="C51" s="1" t="s">
        <v>663</v>
      </c>
      <c r="D51" s="10" t="s">
        <v>33</v>
      </c>
      <c r="E51" s="23">
        <v>86</v>
      </c>
      <c r="F51" s="11">
        <v>46</v>
      </c>
      <c r="G51" s="11">
        <v>1</v>
      </c>
      <c r="H51" s="12">
        <v>42322</v>
      </c>
      <c r="I51" s="13" t="s">
        <v>39</v>
      </c>
    </row>
    <row r="52" spans="1:9" x14ac:dyDescent="0.3">
      <c r="A52" s="9">
        <f>IF(B52&lt;&gt;"",ROWS($B$6:B52),"")</f>
        <v>47</v>
      </c>
      <c r="B52" s="1" t="s">
        <v>561</v>
      </c>
      <c r="C52" s="1" t="s">
        <v>562</v>
      </c>
      <c r="D52" s="10" t="s">
        <v>711</v>
      </c>
      <c r="E52" s="23">
        <v>18.899999999999999</v>
      </c>
      <c r="F52" s="11">
        <v>7</v>
      </c>
      <c r="G52" s="11">
        <v>2</v>
      </c>
      <c r="H52" s="12">
        <v>42748</v>
      </c>
      <c r="I52" s="13" t="s">
        <v>281</v>
      </c>
    </row>
    <row r="53" spans="1:9" x14ac:dyDescent="0.3">
      <c r="A53" s="9">
        <f>IF(B53&lt;&gt;"",ROWS($B$6:B53),"")</f>
        <v>48</v>
      </c>
      <c r="B53" s="1" t="s">
        <v>548</v>
      </c>
      <c r="C53" s="1" t="s">
        <v>549</v>
      </c>
      <c r="D53" s="10" t="s">
        <v>33</v>
      </c>
      <c r="E53" s="23">
        <v>15.8</v>
      </c>
      <c r="F53" s="11">
        <v>4</v>
      </c>
      <c r="G53" s="11">
        <v>1</v>
      </c>
      <c r="H53" s="12">
        <v>42664</v>
      </c>
      <c r="I53" s="13" t="s">
        <v>48</v>
      </c>
    </row>
    <row r="54" spans="1:9" x14ac:dyDescent="0.3">
      <c r="E54" s="21">
        <f>SUBTOTAL(109,Table3_Vasaris[Pajamos])</f>
        <v>2271196.8599999989</v>
      </c>
      <c r="F54" s="14">
        <f>SUBTOTAL(109,Table3_Vasaris[Žiūrovų skaičius])</f>
        <v>453997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1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14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38</v>
      </c>
      <c r="C6" s="1" t="s">
        <v>38</v>
      </c>
      <c r="D6" s="10" t="s">
        <v>27</v>
      </c>
      <c r="E6" s="23">
        <v>314638.08000000002</v>
      </c>
      <c r="F6" s="11">
        <v>67731</v>
      </c>
      <c r="G6" s="11">
        <v>18</v>
      </c>
      <c r="H6" s="12">
        <v>42790</v>
      </c>
      <c r="I6" s="13" t="s">
        <v>39</v>
      </c>
    </row>
    <row r="7" spans="1:9" x14ac:dyDescent="0.3">
      <c r="A7" s="9">
        <f>IF(B7&lt;&gt;"",ROWS($B$6:B7),"")</f>
        <v>2</v>
      </c>
      <c r="B7" s="1" t="s">
        <v>83</v>
      </c>
      <c r="C7" s="1" t="s">
        <v>84</v>
      </c>
      <c r="D7" s="10" t="s">
        <v>33</v>
      </c>
      <c r="E7" s="23">
        <v>180451.3</v>
      </c>
      <c r="F7" s="11">
        <v>32546</v>
      </c>
      <c r="G7" s="11">
        <v>18</v>
      </c>
      <c r="H7" s="12">
        <v>42804</v>
      </c>
      <c r="I7" s="13" t="s">
        <v>57</v>
      </c>
    </row>
    <row r="8" spans="1:9" x14ac:dyDescent="0.3">
      <c r="A8" s="9">
        <f>IF(B8&lt;&gt;"",ROWS($B$6:B8),"")</f>
        <v>3</v>
      </c>
      <c r="B8" s="1" t="s">
        <v>124</v>
      </c>
      <c r="C8" s="1" t="s">
        <v>125</v>
      </c>
      <c r="D8" s="10" t="s">
        <v>33</v>
      </c>
      <c r="E8" s="23">
        <v>121266.53</v>
      </c>
      <c r="F8" s="11">
        <v>23029</v>
      </c>
      <c r="G8" s="11">
        <v>15</v>
      </c>
      <c r="H8" s="12">
        <v>42797</v>
      </c>
      <c r="I8" s="13" t="s">
        <v>48</v>
      </c>
    </row>
    <row r="9" spans="1:9" x14ac:dyDescent="0.3">
      <c r="A9" s="9">
        <f>IF(B9&lt;&gt;"",ROWS($B$6:B9),"")</f>
        <v>4</v>
      </c>
      <c r="B9" s="1" t="s">
        <v>102</v>
      </c>
      <c r="C9" s="1" t="s">
        <v>103</v>
      </c>
      <c r="D9" s="10" t="s">
        <v>33</v>
      </c>
      <c r="E9" s="23">
        <v>116867.25</v>
      </c>
      <c r="F9" s="11">
        <v>23012</v>
      </c>
      <c r="G9" s="11">
        <v>28</v>
      </c>
      <c r="H9" s="12">
        <v>42811</v>
      </c>
      <c r="I9" s="13" t="s">
        <v>37</v>
      </c>
    </row>
    <row r="10" spans="1:9" x14ac:dyDescent="0.3">
      <c r="A10" s="9">
        <f>IF(B10&lt;&gt;"",ROWS($B$6:B10),"")</f>
        <v>5</v>
      </c>
      <c r="B10" s="1" t="s">
        <v>164</v>
      </c>
      <c r="C10" s="1" t="s">
        <v>165</v>
      </c>
      <c r="D10" s="10" t="s">
        <v>714</v>
      </c>
      <c r="E10" s="23">
        <v>88211</v>
      </c>
      <c r="F10" s="11">
        <v>20682</v>
      </c>
      <c r="G10" s="11">
        <v>16</v>
      </c>
      <c r="H10" s="12">
        <v>42804</v>
      </c>
      <c r="I10" s="13" t="s">
        <v>115</v>
      </c>
    </row>
    <row r="11" spans="1:9" x14ac:dyDescent="0.3">
      <c r="A11" s="9">
        <f>IF(B11&lt;&gt;"",ROWS($B$6:B11),"")</f>
        <v>6</v>
      </c>
      <c r="B11" s="1" t="s">
        <v>108</v>
      </c>
      <c r="C11" s="1" t="s">
        <v>109</v>
      </c>
      <c r="D11" s="10" t="s">
        <v>33</v>
      </c>
      <c r="E11" s="23">
        <v>85644.66</v>
      </c>
      <c r="F11" s="11">
        <v>19594</v>
      </c>
      <c r="G11" s="11">
        <v>16</v>
      </c>
      <c r="H11" s="12">
        <v>42790</v>
      </c>
      <c r="I11" s="13" t="s">
        <v>39</v>
      </c>
    </row>
    <row r="12" spans="1:9" x14ac:dyDescent="0.3">
      <c r="A12" s="9">
        <f>IF(B12&lt;&gt;"",ROWS($B$6:B12),"")</f>
        <v>7</v>
      </c>
      <c r="B12" s="1" t="s">
        <v>152</v>
      </c>
      <c r="C12" s="1" t="s">
        <v>153</v>
      </c>
      <c r="D12" s="10" t="s">
        <v>713</v>
      </c>
      <c r="E12" s="23">
        <v>83888.88</v>
      </c>
      <c r="F12" s="11">
        <v>16914</v>
      </c>
      <c r="G12" s="11">
        <v>17</v>
      </c>
      <c r="H12" s="12">
        <v>42797</v>
      </c>
      <c r="I12" s="13" t="s">
        <v>137</v>
      </c>
    </row>
    <row r="13" spans="1:9" x14ac:dyDescent="0.3">
      <c r="A13" s="9">
        <f>IF(B13&lt;&gt;"",ROWS($B$6:B13),"")</f>
        <v>8</v>
      </c>
      <c r="B13" s="1" t="s">
        <v>144</v>
      </c>
      <c r="C13" s="1" t="s">
        <v>145</v>
      </c>
      <c r="D13" s="10" t="s">
        <v>33</v>
      </c>
      <c r="E13" s="23">
        <v>52616.26</v>
      </c>
      <c r="F13" s="11">
        <v>10031</v>
      </c>
      <c r="G13" s="11">
        <v>14</v>
      </c>
      <c r="H13" s="12">
        <v>42818</v>
      </c>
      <c r="I13" s="13" t="s">
        <v>54</v>
      </c>
    </row>
    <row r="14" spans="1:9" x14ac:dyDescent="0.3">
      <c r="A14" s="9">
        <f>IF(B14&lt;&gt;"",ROWS($B$6:B14),"")</f>
        <v>9</v>
      </c>
      <c r="B14" s="1" t="s">
        <v>128</v>
      </c>
      <c r="C14" s="1" t="s">
        <v>129</v>
      </c>
      <c r="D14" s="10" t="s">
        <v>33</v>
      </c>
      <c r="E14" s="23">
        <v>52101.91</v>
      </c>
      <c r="F14" s="11">
        <v>9734</v>
      </c>
      <c r="G14" s="11">
        <v>10</v>
      </c>
      <c r="H14" s="12">
        <v>42790</v>
      </c>
      <c r="I14" s="13" t="s">
        <v>130</v>
      </c>
    </row>
    <row r="15" spans="1:9" x14ac:dyDescent="0.3">
      <c r="A15" s="9">
        <f>IF(B15&lt;&gt;"",ROWS($B$6:B15),"")</f>
        <v>10</v>
      </c>
      <c r="B15" s="1" t="s">
        <v>29</v>
      </c>
      <c r="C15" s="1" t="s">
        <v>29</v>
      </c>
      <c r="D15" s="10" t="s">
        <v>27</v>
      </c>
      <c r="E15" s="23">
        <v>47274</v>
      </c>
      <c r="F15" s="11">
        <v>10683</v>
      </c>
      <c r="G15" s="11">
        <v>8</v>
      </c>
      <c r="H15" s="12">
        <v>42762</v>
      </c>
      <c r="I15" s="13" t="s">
        <v>30</v>
      </c>
    </row>
    <row r="16" spans="1:9" x14ac:dyDescent="0.3">
      <c r="A16" s="9">
        <f>IF(B16&lt;&gt;"",ROWS($B$6:B16),"")</f>
        <v>11</v>
      </c>
      <c r="B16" s="1" t="s">
        <v>219</v>
      </c>
      <c r="C16" s="1" t="s">
        <v>220</v>
      </c>
      <c r="D16" s="10" t="s">
        <v>33</v>
      </c>
      <c r="E16" s="23">
        <v>42374.239999999998</v>
      </c>
      <c r="F16" s="11">
        <v>8323</v>
      </c>
      <c r="G16" s="11">
        <v>13</v>
      </c>
      <c r="H16" s="12">
        <v>42811</v>
      </c>
      <c r="I16" s="13" t="s">
        <v>48</v>
      </c>
    </row>
    <row r="17" spans="1:9" x14ac:dyDescent="0.3">
      <c r="A17" s="9">
        <f>IF(B17&lt;&gt;"",ROWS($B$6:B17),"")</f>
        <v>12</v>
      </c>
      <c r="B17" s="1" t="s">
        <v>270</v>
      </c>
      <c r="C17" s="1" t="s">
        <v>271</v>
      </c>
      <c r="D17" s="10" t="s">
        <v>33</v>
      </c>
      <c r="E17" s="23">
        <v>33792.19</v>
      </c>
      <c r="F17" s="11">
        <v>6557</v>
      </c>
      <c r="G17" s="11">
        <v>12</v>
      </c>
      <c r="H17" s="12">
        <v>42804</v>
      </c>
      <c r="I17" s="13" t="s">
        <v>54</v>
      </c>
    </row>
    <row r="18" spans="1:9" x14ac:dyDescent="0.3">
      <c r="A18" s="9">
        <f>IF(B18&lt;&gt;"",ROWS($B$6:B18),"")</f>
        <v>13</v>
      </c>
      <c r="B18" s="1" t="s">
        <v>40</v>
      </c>
      <c r="C18" s="1" t="s">
        <v>41</v>
      </c>
      <c r="D18" s="10" t="s">
        <v>33</v>
      </c>
      <c r="E18" s="23">
        <v>33042.17</v>
      </c>
      <c r="F18" s="11">
        <v>6186</v>
      </c>
      <c r="G18" s="11">
        <v>8</v>
      </c>
      <c r="H18" s="12">
        <v>42776</v>
      </c>
      <c r="I18" s="13" t="s">
        <v>34</v>
      </c>
    </row>
    <row r="19" spans="1:9" x14ac:dyDescent="0.3">
      <c r="A19" s="9">
        <f>IF(B19&lt;&gt;"",ROWS($B$6:B19),"")</f>
        <v>14</v>
      </c>
      <c r="B19" s="1" t="s">
        <v>85</v>
      </c>
      <c r="C19" s="1" t="s">
        <v>86</v>
      </c>
      <c r="D19" s="10" t="s">
        <v>33</v>
      </c>
      <c r="E19" s="23">
        <v>30877.119999999999</v>
      </c>
      <c r="F19" s="11">
        <v>6975</v>
      </c>
      <c r="G19" s="11">
        <v>12</v>
      </c>
      <c r="H19" s="12">
        <v>42776</v>
      </c>
      <c r="I19" s="13" t="s">
        <v>57</v>
      </c>
    </row>
    <row r="20" spans="1:9" x14ac:dyDescent="0.3">
      <c r="A20" s="9">
        <f>IF(B20&lt;&gt;"",ROWS($B$6:B20),"")</f>
        <v>15</v>
      </c>
      <c r="B20" s="1" t="s">
        <v>52</v>
      </c>
      <c r="C20" s="1" t="s">
        <v>53</v>
      </c>
      <c r="D20" s="10" t="s">
        <v>33</v>
      </c>
      <c r="E20" s="23">
        <v>30648.45</v>
      </c>
      <c r="F20" s="11">
        <v>6895</v>
      </c>
      <c r="G20" s="11">
        <v>15</v>
      </c>
      <c r="H20" s="12">
        <v>42825</v>
      </c>
      <c r="I20" s="13" t="s">
        <v>54</v>
      </c>
    </row>
    <row r="21" spans="1:9" x14ac:dyDescent="0.3">
      <c r="A21" s="9">
        <f>IF(B21&lt;&gt;"",ROWS($B$6:B21),"")</f>
        <v>16</v>
      </c>
      <c r="B21" s="1" t="s">
        <v>217</v>
      </c>
      <c r="C21" s="1" t="s">
        <v>218</v>
      </c>
      <c r="D21" s="10" t="s">
        <v>33</v>
      </c>
      <c r="E21" s="23">
        <v>25673.49</v>
      </c>
      <c r="F21" s="11">
        <v>5327</v>
      </c>
      <c r="G21" s="11">
        <v>15</v>
      </c>
      <c r="H21" s="12">
        <v>42790</v>
      </c>
      <c r="I21" s="13" t="s">
        <v>137</v>
      </c>
    </row>
    <row r="22" spans="1:9" x14ac:dyDescent="0.3">
      <c r="A22" s="9">
        <f>IF(B22&lt;&gt;"",ROWS($B$6:B22),"")</f>
        <v>17</v>
      </c>
      <c r="B22" s="1" t="s">
        <v>272</v>
      </c>
      <c r="C22" s="1" t="s">
        <v>273</v>
      </c>
      <c r="D22" s="10" t="s">
        <v>33</v>
      </c>
      <c r="E22" s="23">
        <v>24711.9</v>
      </c>
      <c r="F22" s="11">
        <v>4726</v>
      </c>
      <c r="G22" s="11">
        <v>12</v>
      </c>
      <c r="H22" s="12">
        <v>42818</v>
      </c>
      <c r="I22" s="13" t="s">
        <v>57</v>
      </c>
    </row>
    <row r="23" spans="1:9" x14ac:dyDescent="0.3">
      <c r="A23" s="9">
        <f>IF(B23&lt;&gt;"",ROWS($B$6:B23),"")</f>
        <v>18</v>
      </c>
      <c r="B23" s="1" t="s">
        <v>337</v>
      </c>
      <c r="C23" s="1" t="s">
        <v>338</v>
      </c>
      <c r="D23" s="10" t="s">
        <v>114</v>
      </c>
      <c r="E23" s="23">
        <v>20574.11</v>
      </c>
      <c r="F23" s="11">
        <v>3771</v>
      </c>
      <c r="G23" s="11">
        <v>10</v>
      </c>
      <c r="H23" s="12">
        <v>42804</v>
      </c>
      <c r="I23" s="13" t="s">
        <v>39</v>
      </c>
    </row>
    <row r="24" spans="1:9" x14ac:dyDescent="0.3">
      <c r="A24" s="9">
        <f>IF(B24&lt;&gt;"",ROWS($B$6:B24),"")</f>
        <v>19</v>
      </c>
      <c r="B24" s="1" t="s">
        <v>146</v>
      </c>
      <c r="C24" s="1" t="s">
        <v>147</v>
      </c>
      <c r="D24" s="10" t="s">
        <v>33</v>
      </c>
      <c r="E24" s="23">
        <v>20436.009999999998</v>
      </c>
      <c r="F24" s="11">
        <v>3597</v>
      </c>
      <c r="G24" s="11">
        <v>7</v>
      </c>
      <c r="H24" s="12">
        <v>42783</v>
      </c>
      <c r="I24" s="13" t="s">
        <v>34</v>
      </c>
    </row>
    <row r="25" spans="1:9" x14ac:dyDescent="0.3">
      <c r="A25" s="9">
        <f>IF(B25&lt;&gt;"",ROWS($B$6:B25),"")</f>
        <v>20</v>
      </c>
      <c r="B25" s="1" t="s">
        <v>365</v>
      </c>
      <c r="C25" s="1" t="s">
        <v>366</v>
      </c>
      <c r="D25" s="10" t="s">
        <v>33</v>
      </c>
      <c r="E25" s="23">
        <v>17135.3</v>
      </c>
      <c r="F25" s="11">
        <v>3348</v>
      </c>
      <c r="G25" s="11">
        <v>10</v>
      </c>
      <c r="H25" s="12">
        <v>42797</v>
      </c>
      <c r="I25" s="13" t="s">
        <v>39</v>
      </c>
    </row>
    <row r="26" spans="1:9" x14ac:dyDescent="0.3">
      <c r="A26" s="9">
        <f>IF(B26&lt;&gt;"",ROWS($B$6:B26),"")</f>
        <v>21</v>
      </c>
      <c r="B26" s="1" t="s">
        <v>348</v>
      </c>
      <c r="C26" s="1" t="s">
        <v>349</v>
      </c>
      <c r="D26" s="10" t="s">
        <v>114</v>
      </c>
      <c r="E26" s="23">
        <v>16640</v>
      </c>
      <c r="F26" s="11">
        <v>3186</v>
      </c>
      <c r="G26" s="11">
        <v>8</v>
      </c>
      <c r="H26" s="12">
        <v>42811</v>
      </c>
      <c r="I26" s="13" t="s">
        <v>115</v>
      </c>
    </row>
    <row r="27" spans="1:9" x14ac:dyDescent="0.3">
      <c r="A27" s="9">
        <f>IF(B27&lt;&gt;"",ROWS($B$6:B27),"")</f>
        <v>22</v>
      </c>
      <c r="B27" s="1" t="s">
        <v>60</v>
      </c>
      <c r="C27" s="1" t="s">
        <v>61</v>
      </c>
      <c r="D27" s="10" t="s">
        <v>62</v>
      </c>
      <c r="E27" s="23">
        <v>14377.71</v>
      </c>
      <c r="F27" s="11">
        <v>3267</v>
      </c>
      <c r="G27" s="11">
        <v>9</v>
      </c>
      <c r="H27" s="12">
        <v>42748</v>
      </c>
      <c r="I27" s="13" t="s">
        <v>39</v>
      </c>
    </row>
    <row r="28" spans="1:9" x14ac:dyDescent="0.3">
      <c r="A28" s="9">
        <f>IF(B28&lt;&gt;"",ROWS($B$6:B28),"")</f>
        <v>23</v>
      </c>
      <c r="B28" s="1" t="s">
        <v>79</v>
      </c>
      <c r="C28" s="1" t="s">
        <v>80</v>
      </c>
      <c r="D28" s="10" t="s">
        <v>33</v>
      </c>
      <c r="E28" s="23">
        <v>7625.81</v>
      </c>
      <c r="F28" s="11">
        <v>1759</v>
      </c>
      <c r="G28" s="11">
        <v>5</v>
      </c>
      <c r="H28" s="12">
        <v>42727</v>
      </c>
      <c r="I28" s="13" t="s">
        <v>34</v>
      </c>
    </row>
    <row r="29" spans="1:9" x14ac:dyDescent="0.3">
      <c r="A29" s="9">
        <f>IF(B29&lt;&gt;"",ROWS($B$6:B29),"")</f>
        <v>24</v>
      </c>
      <c r="B29" s="1" t="s">
        <v>171</v>
      </c>
      <c r="C29" s="1" t="s">
        <v>172</v>
      </c>
      <c r="D29" s="10" t="s">
        <v>33</v>
      </c>
      <c r="E29" s="23">
        <v>7190.39</v>
      </c>
      <c r="F29" s="11">
        <v>1288</v>
      </c>
      <c r="G29" s="11">
        <v>8</v>
      </c>
      <c r="H29" s="12">
        <v>42776</v>
      </c>
      <c r="I29" s="13" t="s">
        <v>39</v>
      </c>
    </row>
    <row r="30" spans="1:9" x14ac:dyDescent="0.3">
      <c r="A30" s="9">
        <f>IF(B30&lt;&gt;"",ROWS($B$6:B30),"")</f>
        <v>25</v>
      </c>
      <c r="B30" s="1" t="s">
        <v>131</v>
      </c>
      <c r="C30" s="1" t="s">
        <v>132</v>
      </c>
      <c r="D30" s="10" t="s">
        <v>33</v>
      </c>
      <c r="E30" s="23">
        <v>4061.38</v>
      </c>
      <c r="F30" s="11">
        <v>845</v>
      </c>
      <c r="G30" s="11">
        <v>3</v>
      </c>
      <c r="H30" s="12">
        <v>42713</v>
      </c>
      <c r="I30" s="13" t="s">
        <v>39</v>
      </c>
    </row>
    <row r="31" spans="1:9" x14ac:dyDescent="0.3">
      <c r="A31" s="9">
        <f>IF(B31&lt;&gt;"",ROWS($B$6:B31),"")</f>
        <v>26</v>
      </c>
      <c r="B31" s="1" t="s">
        <v>473</v>
      </c>
      <c r="C31" s="1" t="s">
        <v>474</v>
      </c>
      <c r="D31" s="10" t="s">
        <v>475</v>
      </c>
      <c r="E31" s="23">
        <v>5115</v>
      </c>
      <c r="F31" s="11">
        <v>1305</v>
      </c>
      <c r="G31" s="11">
        <v>4</v>
      </c>
      <c r="H31" s="12">
        <v>42804</v>
      </c>
      <c r="I31" s="13" t="s">
        <v>360</v>
      </c>
    </row>
    <row r="32" spans="1:9" x14ac:dyDescent="0.3">
      <c r="A32" s="9">
        <f>IF(B32&lt;&gt;"",ROWS($B$6:B32),"")</f>
        <v>27</v>
      </c>
      <c r="B32" s="1" t="s">
        <v>207</v>
      </c>
      <c r="C32" s="1" t="s">
        <v>208</v>
      </c>
      <c r="D32" s="10" t="s">
        <v>33</v>
      </c>
      <c r="E32" s="23">
        <v>3219.72</v>
      </c>
      <c r="F32" s="11">
        <v>646</v>
      </c>
      <c r="G32" s="11">
        <v>3</v>
      </c>
      <c r="H32" s="12">
        <v>42769</v>
      </c>
      <c r="I32" s="13" t="s">
        <v>39</v>
      </c>
    </row>
    <row r="33" spans="1:9" x14ac:dyDescent="0.3">
      <c r="A33" s="9">
        <f>IF(B33&lt;&gt;"",ROWS($B$6:B33),"")</f>
        <v>28</v>
      </c>
      <c r="B33" s="1" t="s">
        <v>256</v>
      </c>
      <c r="C33" s="1" t="s">
        <v>257</v>
      </c>
      <c r="D33" s="10" t="s">
        <v>33</v>
      </c>
      <c r="E33" s="23">
        <v>2538.2399999999998</v>
      </c>
      <c r="F33" s="11">
        <v>576</v>
      </c>
      <c r="G33" s="11">
        <v>3</v>
      </c>
      <c r="H33" s="12">
        <v>42699</v>
      </c>
      <c r="I33" s="13" t="s">
        <v>37</v>
      </c>
    </row>
    <row r="34" spans="1:9" x14ac:dyDescent="0.3">
      <c r="A34" s="9">
        <f>IF(B34&lt;&gt;"",ROWS($B$6:B34),"")</f>
        <v>29</v>
      </c>
      <c r="B34" s="1" t="s">
        <v>390</v>
      </c>
      <c r="C34" s="1" t="s">
        <v>391</v>
      </c>
      <c r="D34" s="10" t="s">
        <v>33</v>
      </c>
      <c r="E34" s="23">
        <v>2147.84</v>
      </c>
      <c r="F34" s="11">
        <v>457</v>
      </c>
      <c r="G34" s="11">
        <v>14</v>
      </c>
      <c r="H34" s="12">
        <v>42825</v>
      </c>
      <c r="I34" s="13" t="s">
        <v>39</v>
      </c>
    </row>
    <row r="35" spans="1:9" x14ac:dyDescent="0.3">
      <c r="A35" s="9">
        <f>IF(B35&lt;&gt;"",ROWS($B$6:B35),"")</f>
        <v>30</v>
      </c>
      <c r="B35" s="1" t="s">
        <v>317</v>
      </c>
      <c r="C35" s="1" t="s">
        <v>318</v>
      </c>
      <c r="D35" s="10" t="s">
        <v>33</v>
      </c>
      <c r="E35" s="23">
        <v>1928.31</v>
      </c>
      <c r="F35" s="11">
        <v>347</v>
      </c>
      <c r="G35" s="11">
        <v>2</v>
      </c>
      <c r="H35" s="12">
        <v>42783</v>
      </c>
      <c r="I35" s="13" t="s">
        <v>57</v>
      </c>
    </row>
    <row r="36" spans="1:9" x14ac:dyDescent="0.3">
      <c r="A36" s="9">
        <f>IF(B36&lt;&gt;"",ROWS($B$6:B36),"")</f>
        <v>31</v>
      </c>
      <c r="B36" s="1" t="s">
        <v>358</v>
      </c>
      <c r="C36" s="1" t="s">
        <v>359</v>
      </c>
      <c r="D36" s="10" t="s">
        <v>716</v>
      </c>
      <c r="E36" s="23">
        <v>1761</v>
      </c>
      <c r="F36" s="11">
        <v>579</v>
      </c>
      <c r="G36" s="11">
        <v>3</v>
      </c>
      <c r="H36" s="12">
        <v>42776</v>
      </c>
      <c r="I36" s="13" t="s">
        <v>360</v>
      </c>
    </row>
    <row r="37" spans="1:9" x14ac:dyDescent="0.3">
      <c r="A37" s="9">
        <f>IF(B37&lt;&gt;"",ROWS($B$6:B37),"")</f>
        <v>32</v>
      </c>
      <c r="B37" s="1" t="s">
        <v>308</v>
      </c>
      <c r="C37" s="1" t="s">
        <v>309</v>
      </c>
      <c r="D37" s="10" t="s">
        <v>33</v>
      </c>
      <c r="E37" s="23">
        <v>1692.71</v>
      </c>
      <c r="F37" s="11">
        <v>339</v>
      </c>
      <c r="G37" s="11">
        <v>2</v>
      </c>
      <c r="H37" s="12">
        <v>42783</v>
      </c>
      <c r="I37" s="13" t="s">
        <v>39</v>
      </c>
    </row>
    <row r="38" spans="1:9" x14ac:dyDescent="0.3">
      <c r="A38" s="9">
        <f>IF(B38&lt;&gt;"",ROWS($B$6:B38),"")</f>
        <v>33</v>
      </c>
      <c r="B38" s="1" t="s">
        <v>158</v>
      </c>
      <c r="C38" s="1" t="s">
        <v>159</v>
      </c>
      <c r="D38" s="10" t="s">
        <v>114</v>
      </c>
      <c r="E38" s="23">
        <v>1677.95</v>
      </c>
      <c r="F38" s="11">
        <v>389</v>
      </c>
      <c r="G38" s="11">
        <v>3</v>
      </c>
      <c r="H38" s="12">
        <v>42734</v>
      </c>
      <c r="I38" s="13" t="s">
        <v>39</v>
      </c>
    </row>
    <row r="39" spans="1:9" x14ac:dyDescent="0.3">
      <c r="A39" s="9">
        <f>IF(B39&lt;&gt;"",ROWS($B$6:B39),"")</f>
        <v>34</v>
      </c>
      <c r="B39" s="1" t="s">
        <v>315</v>
      </c>
      <c r="C39" s="1" t="s">
        <v>316</v>
      </c>
      <c r="D39" s="10" t="s">
        <v>33</v>
      </c>
      <c r="E39" s="23">
        <v>1590.28</v>
      </c>
      <c r="F39" s="11">
        <v>315</v>
      </c>
      <c r="G39" s="11">
        <v>2</v>
      </c>
      <c r="H39" s="12">
        <v>42762</v>
      </c>
      <c r="I39" s="13" t="s">
        <v>39</v>
      </c>
    </row>
    <row r="40" spans="1:9" x14ac:dyDescent="0.3">
      <c r="A40" s="9">
        <f>IF(B40&lt;&gt;"",ROWS($B$6:B40),"")</f>
        <v>35</v>
      </c>
      <c r="B40" s="1" t="s">
        <v>445</v>
      </c>
      <c r="C40" s="1" t="s">
        <v>446</v>
      </c>
      <c r="D40" s="10" t="s">
        <v>33</v>
      </c>
      <c r="E40" s="23">
        <v>1590.07</v>
      </c>
      <c r="F40" s="11">
        <v>413</v>
      </c>
      <c r="G40" s="11">
        <v>8</v>
      </c>
      <c r="H40" s="12">
        <v>42790</v>
      </c>
      <c r="I40" s="13" t="s">
        <v>137</v>
      </c>
    </row>
    <row r="41" spans="1:9" x14ac:dyDescent="0.3">
      <c r="A41" s="9">
        <f>IF(B41&lt;&gt;"",ROWS($B$6:B41),"")</f>
        <v>36</v>
      </c>
      <c r="B41" s="1" t="s">
        <v>416</v>
      </c>
      <c r="C41" s="1" t="s">
        <v>417</v>
      </c>
      <c r="D41" s="10" t="s">
        <v>717</v>
      </c>
      <c r="E41" s="23">
        <v>1142.7</v>
      </c>
      <c r="F41" s="11">
        <v>263</v>
      </c>
      <c r="G41" s="11">
        <v>4</v>
      </c>
      <c r="H41" s="12">
        <v>42769</v>
      </c>
      <c r="I41" s="13" t="s">
        <v>418</v>
      </c>
    </row>
    <row r="42" spans="1:9" x14ac:dyDescent="0.3">
      <c r="A42" s="9">
        <f>IF(B42&lt;&gt;"",ROWS($B$6:B42),"")</f>
        <v>37</v>
      </c>
      <c r="B42" s="1" t="s">
        <v>526</v>
      </c>
      <c r="C42" s="1" t="s">
        <v>527</v>
      </c>
      <c r="D42" s="10" t="s">
        <v>717</v>
      </c>
      <c r="E42" s="23">
        <v>869</v>
      </c>
      <c r="F42" s="11">
        <v>215</v>
      </c>
      <c r="G42" s="11">
        <v>1</v>
      </c>
      <c r="H42" s="12">
        <v>42790</v>
      </c>
      <c r="I42" s="13" t="s">
        <v>360</v>
      </c>
    </row>
    <row r="43" spans="1:9" x14ac:dyDescent="0.3">
      <c r="A43" s="9">
        <f>IF(B43&lt;&gt;"",ROWS($B$6:B43),"")</f>
        <v>38</v>
      </c>
      <c r="B43" s="1" t="s">
        <v>266</v>
      </c>
      <c r="C43" s="1" t="s">
        <v>267</v>
      </c>
      <c r="D43" s="10" t="s">
        <v>114</v>
      </c>
      <c r="E43" s="23">
        <v>707</v>
      </c>
      <c r="F43" s="11">
        <v>109</v>
      </c>
      <c r="G43" s="11">
        <v>1</v>
      </c>
      <c r="H43" s="12">
        <v>42755</v>
      </c>
      <c r="I43" s="13" t="s">
        <v>115</v>
      </c>
    </row>
    <row r="44" spans="1:9" x14ac:dyDescent="0.3">
      <c r="A44" s="9">
        <f>IF(B44&lt;&gt;"",ROWS($B$6:B44),"")</f>
        <v>39</v>
      </c>
      <c r="B44" s="1" t="s">
        <v>197</v>
      </c>
      <c r="C44" s="1" t="s">
        <v>198</v>
      </c>
      <c r="D44" s="10" t="s">
        <v>33</v>
      </c>
      <c r="E44" s="23">
        <v>692.68</v>
      </c>
      <c r="F44" s="11">
        <v>141</v>
      </c>
      <c r="G44" s="11">
        <v>1</v>
      </c>
      <c r="H44" s="12">
        <v>42755</v>
      </c>
      <c r="I44" s="13" t="s">
        <v>34</v>
      </c>
    </row>
    <row r="45" spans="1:9" x14ac:dyDescent="0.3">
      <c r="A45" s="9">
        <f>IF(B45&lt;&gt;"",ROWS($B$6:B45),"")</f>
        <v>40</v>
      </c>
      <c r="B45" s="1" t="s">
        <v>524</v>
      </c>
      <c r="C45" s="1" t="s">
        <v>525</v>
      </c>
      <c r="D45" s="10" t="s">
        <v>510</v>
      </c>
      <c r="E45" s="23">
        <v>680.7</v>
      </c>
      <c r="F45" s="11">
        <v>196</v>
      </c>
      <c r="G45" s="11">
        <v>4</v>
      </c>
      <c r="H45" s="12">
        <v>42783</v>
      </c>
      <c r="I45" s="13" t="s">
        <v>418</v>
      </c>
    </row>
    <row r="46" spans="1:9" x14ac:dyDescent="0.3">
      <c r="A46" s="9">
        <f>IF(B46&lt;&gt;"",ROWS($B$6:B46),"")</f>
        <v>41</v>
      </c>
      <c r="B46" s="1" t="s">
        <v>499</v>
      </c>
      <c r="C46" s="1" t="s">
        <v>500</v>
      </c>
      <c r="D46" s="10" t="s">
        <v>62</v>
      </c>
      <c r="E46" s="23">
        <v>528.1</v>
      </c>
      <c r="F46" s="11">
        <v>105</v>
      </c>
      <c r="G46" s="11">
        <v>1</v>
      </c>
      <c r="H46" s="12">
        <v>42244</v>
      </c>
      <c r="I46" s="13" t="s">
        <v>424</v>
      </c>
    </row>
    <row r="47" spans="1:9" x14ac:dyDescent="0.3">
      <c r="A47" s="9">
        <f>IF(B47&lt;&gt;"",ROWS($B$6:B47),"")</f>
        <v>42</v>
      </c>
      <c r="B47" s="1" t="s">
        <v>550</v>
      </c>
      <c r="C47" s="1" t="s">
        <v>551</v>
      </c>
      <c r="D47" s="10" t="s">
        <v>33</v>
      </c>
      <c r="E47" s="23">
        <v>489.78</v>
      </c>
      <c r="F47" s="11">
        <v>94</v>
      </c>
      <c r="G47" s="11">
        <v>1</v>
      </c>
      <c r="H47" s="12">
        <v>42685</v>
      </c>
      <c r="I47" s="13" t="s">
        <v>54</v>
      </c>
    </row>
    <row r="48" spans="1:9" x14ac:dyDescent="0.3">
      <c r="A48" s="9">
        <f>IF(B48&lt;&gt;"",ROWS($B$6:B48),"")</f>
        <v>43</v>
      </c>
      <c r="B48" s="1" t="s">
        <v>729</v>
      </c>
      <c r="C48" s="1" t="s">
        <v>452</v>
      </c>
      <c r="D48" s="10" t="s">
        <v>453</v>
      </c>
      <c r="E48" s="23">
        <v>434</v>
      </c>
      <c r="F48" s="11">
        <v>139</v>
      </c>
      <c r="G48" s="11">
        <v>4</v>
      </c>
      <c r="H48" s="12">
        <v>42748</v>
      </c>
      <c r="I48" s="13" t="s">
        <v>281</v>
      </c>
    </row>
    <row r="49" spans="1:9" x14ac:dyDescent="0.3">
      <c r="A49" s="9">
        <f>IF(B49&lt;&gt;"",ROWS($B$6:B49),"")</f>
        <v>44</v>
      </c>
      <c r="B49" s="1" t="s">
        <v>641</v>
      </c>
      <c r="C49" s="1" t="s">
        <v>730</v>
      </c>
      <c r="D49" s="10" t="s">
        <v>722</v>
      </c>
      <c r="E49" s="23">
        <v>371</v>
      </c>
      <c r="F49" s="11">
        <v>175</v>
      </c>
      <c r="G49" s="11">
        <v>3</v>
      </c>
      <c r="H49" s="12">
        <v>42804</v>
      </c>
      <c r="I49" s="13" t="s">
        <v>281</v>
      </c>
    </row>
    <row r="50" spans="1:9" x14ac:dyDescent="0.3">
      <c r="A50" s="9">
        <f>IF(B50&lt;&gt;"",ROWS($B$6:B50),"")</f>
        <v>45</v>
      </c>
      <c r="B50" s="1" t="s">
        <v>536</v>
      </c>
      <c r="C50" s="1" t="s">
        <v>537</v>
      </c>
      <c r="D50" s="10" t="s">
        <v>62</v>
      </c>
      <c r="E50" s="23">
        <v>270.8</v>
      </c>
      <c r="F50" s="11">
        <v>57</v>
      </c>
      <c r="G50" s="11">
        <v>1</v>
      </c>
      <c r="H50" s="12">
        <v>42601</v>
      </c>
      <c r="I50" s="13" t="s">
        <v>424</v>
      </c>
    </row>
    <row r="51" spans="1:9" x14ac:dyDescent="0.3">
      <c r="A51" s="9">
        <f>IF(B51&lt;&gt;"",ROWS($B$6:B51),"")</f>
        <v>46</v>
      </c>
      <c r="B51" s="1" t="s">
        <v>662</v>
      </c>
      <c r="C51" s="1" t="s">
        <v>663</v>
      </c>
      <c r="D51" s="10" t="s">
        <v>33</v>
      </c>
      <c r="E51" s="23">
        <v>250</v>
      </c>
      <c r="F51" s="11">
        <v>125</v>
      </c>
      <c r="G51" s="11">
        <v>1</v>
      </c>
      <c r="H51" s="12">
        <v>42322</v>
      </c>
      <c r="I51" s="13" t="s">
        <v>39</v>
      </c>
    </row>
    <row r="52" spans="1:9" x14ac:dyDescent="0.3">
      <c r="A52" s="9">
        <f>IF(B52&lt;&gt;"",ROWS($B$6:B52),"")</f>
        <v>47</v>
      </c>
      <c r="B52" s="1" t="s">
        <v>600</v>
      </c>
      <c r="C52" s="1" t="s">
        <v>601</v>
      </c>
      <c r="D52" s="10" t="s">
        <v>62</v>
      </c>
      <c r="E52" s="23">
        <v>212.5</v>
      </c>
      <c r="F52" s="11">
        <v>44</v>
      </c>
      <c r="G52" s="11">
        <v>1</v>
      </c>
      <c r="H52" s="12">
        <v>42657</v>
      </c>
      <c r="I52" s="13" t="s">
        <v>424</v>
      </c>
    </row>
    <row r="53" spans="1:9" x14ac:dyDescent="0.3">
      <c r="A53" s="9">
        <f>IF(B53&lt;&gt;"",ROWS($B$6:B53),"")</f>
        <v>48</v>
      </c>
      <c r="B53" s="1" t="s">
        <v>627</v>
      </c>
      <c r="C53" s="1" t="s">
        <v>628</v>
      </c>
      <c r="D53" s="10" t="s">
        <v>727</v>
      </c>
      <c r="E53" s="23">
        <v>209.7</v>
      </c>
      <c r="F53" s="11">
        <v>44</v>
      </c>
      <c r="G53" s="11">
        <v>2</v>
      </c>
      <c r="H53" s="12">
        <v>42615</v>
      </c>
      <c r="I53" s="13" t="s">
        <v>418</v>
      </c>
    </row>
    <row r="54" spans="1:9" x14ac:dyDescent="0.3">
      <c r="A54" s="9">
        <f>IF(B54&lt;&gt;"",ROWS($B$6:B54),"")</f>
        <v>49</v>
      </c>
      <c r="B54" s="1" t="s">
        <v>506</v>
      </c>
      <c r="C54" s="1" t="s">
        <v>507</v>
      </c>
      <c r="D54" s="10" t="s">
        <v>719</v>
      </c>
      <c r="E54" s="23">
        <v>202.9</v>
      </c>
      <c r="F54" s="11">
        <v>54</v>
      </c>
      <c r="G54" s="11">
        <v>2</v>
      </c>
      <c r="H54" s="12">
        <v>42713</v>
      </c>
      <c r="I54" s="13" t="s">
        <v>424</v>
      </c>
    </row>
    <row r="55" spans="1:9" x14ac:dyDescent="0.3">
      <c r="A55" s="9">
        <f>IF(B55&lt;&gt;"",ROWS($B$6:B55),"")</f>
        <v>50</v>
      </c>
      <c r="B55" s="1" t="s">
        <v>236</v>
      </c>
      <c r="C55" s="1" t="s">
        <v>237</v>
      </c>
      <c r="D55" s="10" t="s">
        <v>33</v>
      </c>
      <c r="E55" s="23">
        <v>181.5</v>
      </c>
      <c r="F55" s="11">
        <v>37</v>
      </c>
      <c r="G55" s="11">
        <v>1</v>
      </c>
      <c r="H55" s="12">
        <v>42720</v>
      </c>
      <c r="I55" s="13" t="s">
        <v>238</v>
      </c>
    </row>
    <row r="56" spans="1:9" x14ac:dyDescent="0.3">
      <c r="A56" s="9">
        <f>IF(B56&lt;&gt;"",ROWS($B$6:B56),"")</f>
        <v>51</v>
      </c>
      <c r="B56" s="1" t="s">
        <v>675</v>
      </c>
      <c r="C56" s="1" t="s">
        <v>676</v>
      </c>
      <c r="D56" s="10" t="s">
        <v>721</v>
      </c>
      <c r="E56" s="23">
        <v>171.5</v>
      </c>
      <c r="F56" s="11">
        <v>58</v>
      </c>
      <c r="G56" s="11">
        <v>2</v>
      </c>
      <c r="H56" s="12">
        <v>42804</v>
      </c>
      <c r="I56" s="13" t="s">
        <v>281</v>
      </c>
    </row>
    <row r="57" spans="1:9" x14ac:dyDescent="0.3">
      <c r="A57" s="9">
        <f>IF(B57&lt;&gt;"",ROWS($B$6:B57),"")</f>
        <v>52</v>
      </c>
      <c r="B57" s="1" t="s">
        <v>623</v>
      </c>
      <c r="C57" s="1" t="s">
        <v>624</v>
      </c>
      <c r="D57" s="10" t="s">
        <v>33</v>
      </c>
      <c r="E57" s="23">
        <v>107.4</v>
      </c>
      <c r="F57" s="11">
        <v>21</v>
      </c>
      <c r="G57" s="11">
        <v>1</v>
      </c>
      <c r="H57" s="12">
        <v>42685</v>
      </c>
      <c r="I57" s="13" t="s">
        <v>424</v>
      </c>
    </row>
    <row r="58" spans="1:9" x14ac:dyDescent="0.3">
      <c r="A58" s="9">
        <f>IF(B58&lt;&gt;"",ROWS($B$6:B58),"")</f>
        <v>53</v>
      </c>
      <c r="B58" s="1" t="s">
        <v>561</v>
      </c>
      <c r="C58" s="1" t="s">
        <v>562</v>
      </c>
      <c r="D58" s="10" t="s">
        <v>726</v>
      </c>
      <c r="E58" s="23">
        <v>105.5</v>
      </c>
      <c r="F58" s="11">
        <v>47</v>
      </c>
      <c r="G58" s="11">
        <v>2</v>
      </c>
      <c r="H58" s="12">
        <v>42748</v>
      </c>
      <c r="I58" s="13" t="s">
        <v>281</v>
      </c>
    </row>
    <row r="59" spans="1:9" x14ac:dyDescent="0.3">
      <c r="A59" s="9">
        <f>IF(B59&lt;&gt;"",ROWS($B$6:B59),"")</f>
        <v>54</v>
      </c>
      <c r="B59" s="1" t="s">
        <v>504</v>
      </c>
      <c r="C59" s="1" t="s">
        <v>505</v>
      </c>
      <c r="D59" s="10" t="s">
        <v>33</v>
      </c>
      <c r="E59" s="23">
        <v>61.5</v>
      </c>
      <c r="F59" s="11">
        <v>19</v>
      </c>
      <c r="G59" s="11">
        <v>1</v>
      </c>
      <c r="H59" s="12">
        <v>42713</v>
      </c>
      <c r="I59" s="13" t="s">
        <v>34</v>
      </c>
    </row>
    <row r="60" spans="1:9" x14ac:dyDescent="0.3">
      <c r="A60" s="9">
        <f>IF(B60&lt;&gt;"",ROWS($B$6:B60),"")</f>
        <v>55</v>
      </c>
      <c r="B60" s="1" t="s">
        <v>568</v>
      </c>
      <c r="C60" s="1" t="s">
        <v>569</v>
      </c>
      <c r="D60" s="10" t="s">
        <v>62</v>
      </c>
      <c r="E60" s="23">
        <v>45.5</v>
      </c>
      <c r="F60" s="11">
        <v>18</v>
      </c>
      <c r="G60" s="11">
        <v>2</v>
      </c>
      <c r="H60" s="12">
        <v>42772</v>
      </c>
      <c r="I60" s="13" t="s">
        <v>281</v>
      </c>
    </row>
    <row r="61" spans="1:9" x14ac:dyDescent="0.3">
      <c r="E61" s="21">
        <f>SUBTOTAL(109,Table3_Kovas[Pajamos])</f>
        <v>1503115.0199999998</v>
      </c>
      <c r="F61" s="14">
        <f>SUBTOTAL(109,Table3_Kovas[Žiūrovų skaičius])</f>
        <v>307333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15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42</v>
      </c>
      <c r="C6" s="1" t="s">
        <v>43</v>
      </c>
      <c r="D6" s="10" t="s">
        <v>33</v>
      </c>
      <c r="E6" s="23">
        <v>452285.57</v>
      </c>
      <c r="F6" s="11">
        <v>87570</v>
      </c>
      <c r="G6" s="11">
        <v>15</v>
      </c>
      <c r="H6" s="12">
        <v>42839</v>
      </c>
      <c r="I6" s="13" t="s">
        <v>34</v>
      </c>
    </row>
    <row r="7" spans="1:9" x14ac:dyDescent="0.3">
      <c r="A7" s="9">
        <f>IF(B7&lt;&gt;"",ROWS($B$6:B7),"")</f>
        <v>2</v>
      </c>
      <c r="B7" s="1" t="s">
        <v>46</v>
      </c>
      <c r="C7" s="1" t="s">
        <v>47</v>
      </c>
      <c r="D7" s="10" t="s">
        <v>33</v>
      </c>
      <c r="E7" s="23">
        <v>306460.08</v>
      </c>
      <c r="F7" s="11">
        <v>68218</v>
      </c>
      <c r="G7" s="11">
        <v>33</v>
      </c>
      <c r="H7" s="12">
        <v>42839</v>
      </c>
      <c r="I7" s="13" t="s">
        <v>48</v>
      </c>
    </row>
    <row r="8" spans="1:9" x14ac:dyDescent="0.3">
      <c r="A8" s="9">
        <f>IF(B8&lt;&gt;"",ROWS($B$6:B8),"")</f>
        <v>3</v>
      </c>
      <c r="B8" s="1" t="s">
        <v>52</v>
      </c>
      <c r="C8" s="1" t="s">
        <v>53</v>
      </c>
      <c r="D8" s="10" t="s">
        <v>33</v>
      </c>
      <c r="E8" s="23">
        <v>241967.49</v>
      </c>
      <c r="F8" s="11">
        <v>55905</v>
      </c>
      <c r="G8" s="11">
        <v>15</v>
      </c>
      <c r="H8" s="12">
        <v>42825</v>
      </c>
      <c r="I8" s="13" t="s">
        <v>54</v>
      </c>
    </row>
    <row r="9" spans="1:9" x14ac:dyDescent="0.3">
      <c r="A9" s="9">
        <f>IF(B9&lt;&gt;"",ROWS($B$6:B9),"")</f>
        <v>4</v>
      </c>
      <c r="B9" s="1" t="s">
        <v>175</v>
      </c>
      <c r="C9" s="1" t="s">
        <v>176</v>
      </c>
      <c r="D9" s="10" t="s">
        <v>33</v>
      </c>
      <c r="E9" s="23">
        <v>78022.460000000006</v>
      </c>
      <c r="F9" s="11">
        <v>14980</v>
      </c>
      <c r="G9" s="11">
        <v>15</v>
      </c>
      <c r="H9" s="12">
        <v>42832</v>
      </c>
      <c r="I9" s="13" t="s">
        <v>39</v>
      </c>
    </row>
    <row r="10" spans="1:9" x14ac:dyDescent="0.3">
      <c r="A10" s="9">
        <f>IF(B10&lt;&gt;"",ROWS($B$6:B10),"")</f>
        <v>5</v>
      </c>
      <c r="B10" s="1" t="s">
        <v>199</v>
      </c>
      <c r="C10" s="1" t="s">
        <v>200</v>
      </c>
      <c r="D10" s="10" t="s">
        <v>33</v>
      </c>
      <c r="E10" s="23">
        <v>64950.84</v>
      </c>
      <c r="F10" s="11">
        <v>12538</v>
      </c>
      <c r="G10" s="11">
        <v>10</v>
      </c>
      <c r="H10" s="12">
        <v>42832</v>
      </c>
      <c r="I10" s="13" t="s">
        <v>34</v>
      </c>
    </row>
    <row r="11" spans="1:9" x14ac:dyDescent="0.3">
      <c r="A11" s="9">
        <f>IF(B11&lt;&gt;"",ROWS($B$6:B11),"")</f>
        <v>6</v>
      </c>
      <c r="B11" s="1" t="s">
        <v>104</v>
      </c>
      <c r="C11" s="1" t="s">
        <v>105</v>
      </c>
      <c r="D11" s="10" t="s">
        <v>33</v>
      </c>
      <c r="E11" s="23">
        <v>61142.47</v>
      </c>
      <c r="F11" s="11">
        <v>10782</v>
      </c>
      <c r="G11" s="11">
        <v>24</v>
      </c>
      <c r="H11" s="12">
        <v>42853</v>
      </c>
      <c r="I11" s="13" t="s">
        <v>37</v>
      </c>
    </row>
    <row r="12" spans="1:9" x14ac:dyDescent="0.3">
      <c r="A12" s="9">
        <f>IF(B12&lt;&gt;"",ROWS($B$6:B12),"")</f>
        <v>7</v>
      </c>
      <c r="B12" s="1" t="s">
        <v>144</v>
      </c>
      <c r="C12" s="1" t="s">
        <v>145</v>
      </c>
      <c r="D12" s="10" t="s">
        <v>33</v>
      </c>
      <c r="E12" s="23">
        <v>48431.73</v>
      </c>
      <c r="F12" s="11">
        <v>9339</v>
      </c>
      <c r="G12" s="11">
        <v>14</v>
      </c>
      <c r="H12" s="12">
        <v>42818</v>
      </c>
      <c r="I12" s="13" t="s">
        <v>54</v>
      </c>
    </row>
    <row r="13" spans="1:9" x14ac:dyDescent="0.3">
      <c r="A13" s="9">
        <f>IF(B13&lt;&gt;"",ROWS($B$6:B13),"")</f>
        <v>8</v>
      </c>
      <c r="B13" s="1" t="s">
        <v>228</v>
      </c>
      <c r="C13" s="1" t="s">
        <v>229</v>
      </c>
      <c r="D13" s="10" t="s">
        <v>33</v>
      </c>
      <c r="E13" s="23">
        <v>45411.19</v>
      </c>
      <c r="F13" s="11">
        <v>8562</v>
      </c>
      <c r="G13" s="11">
        <v>12</v>
      </c>
      <c r="H13" s="12">
        <v>42832</v>
      </c>
      <c r="I13" s="13" t="s">
        <v>57</v>
      </c>
    </row>
    <row r="14" spans="1:9" x14ac:dyDescent="0.3">
      <c r="A14" s="9">
        <f>IF(B14&lt;&gt;"",ROWS($B$6:B14),"")</f>
        <v>9</v>
      </c>
      <c r="B14" s="1" t="s">
        <v>102</v>
      </c>
      <c r="C14" s="1" t="s">
        <v>103</v>
      </c>
      <c r="D14" s="10" t="s">
        <v>33</v>
      </c>
      <c r="E14" s="23">
        <v>43808.53</v>
      </c>
      <c r="F14" s="11">
        <v>8842</v>
      </c>
      <c r="G14" s="11">
        <v>18</v>
      </c>
      <c r="H14" s="12">
        <v>42811</v>
      </c>
      <c r="I14" s="13" t="s">
        <v>37</v>
      </c>
    </row>
    <row r="15" spans="1:9" x14ac:dyDescent="0.3">
      <c r="A15" s="9">
        <f>IF(B15&lt;&gt;"",ROWS($B$6:B15),"")</f>
        <v>10</v>
      </c>
      <c r="B15" s="1" t="s">
        <v>38</v>
      </c>
      <c r="C15" s="1" t="s">
        <v>38</v>
      </c>
      <c r="D15" s="10" t="s">
        <v>27</v>
      </c>
      <c r="E15" s="23">
        <v>35729.49</v>
      </c>
      <c r="F15" s="11">
        <v>7817</v>
      </c>
      <c r="G15" s="11">
        <v>10</v>
      </c>
      <c r="H15" s="12">
        <v>42790</v>
      </c>
      <c r="I15" s="13" t="s">
        <v>39</v>
      </c>
    </row>
    <row r="16" spans="1:9" x14ac:dyDescent="0.3">
      <c r="A16" s="9">
        <f>IF(B16&lt;&gt;"",ROWS($B$6:B16),"")</f>
        <v>11</v>
      </c>
      <c r="B16" s="1" t="s">
        <v>248</v>
      </c>
      <c r="C16" s="1" t="s">
        <v>249</v>
      </c>
      <c r="D16" s="10" t="s">
        <v>33</v>
      </c>
      <c r="E16" s="23">
        <v>33980.01</v>
      </c>
      <c r="F16" s="11">
        <v>6909</v>
      </c>
      <c r="G16" s="11">
        <v>12</v>
      </c>
      <c r="H16" s="12">
        <v>42839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254</v>
      </c>
      <c r="C17" s="1" t="s">
        <v>255</v>
      </c>
      <c r="D17" s="10" t="s">
        <v>33</v>
      </c>
      <c r="E17" s="23">
        <v>31423.75</v>
      </c>
      <c r="F17" s="11">
        <v>6511</v>
      </c>
      <c r="G17" s="11">
        <v>15</v>
      </c>
      <c r="H17" s="12">
        <v>42846</v>
      </c>
      <c r="I17" s="13" t="s">
        <v>39</v>
      </c>
    </row>
    <row r="18" spans="1:9" x14ac:dyDescent="0.3">
      <c r="A18" s="9">
        <f>IF(B18&lt;&gt;"",ROWS($B$6:B18),"")</f>
        <v>13</v>
      </c>
      <c r="B18" s="1" t="s">
        <v>83</v>
      </c>
      <c r="C18" s="1" t="s">
        <v>84</v>
      </c>
      <c r="D18" s="10" t="s">
        <v>33</v>
      </c>
      <c r="E18" s="23">
        <v>22881.33</v>
      </c>
      <c r="F18" s="11">
        <v>4089</v>
      </c>
      <c r="G18" s="11">
        <v>11</v>
      </c>
      <c r="H18" s="12">
        <v>42804</v>
      </c>
      <c r="I18" s="13" t="s">
        <v>57</v>
      </c>
    </row>
    <row r="19" spans="1:9" x14ac:dyDescent="0.3">
      <c r="A19" s="9">
        <f>IF(B19&lt;&gt;"",ROWS($B$6:B19),"")</f>
        <v>14</v>
      </c>
      <c r="B19" s="1" t="s">
        <v>296</v>
      </c>
      <c r="C19" s="1" t="s">
        <v>297</v>
      </c>
      <c r="D19" s="10" t="s">
        <v>114</v>
      </c>
      <c r="E19" s="23">
        <v>22445.599999999999</v>
      </c>
      <c r="F19" s="11">
        <v>4535</v>
      </c>
      <c r="G19" s="11">
        <v>8</v>
      </c>
      <c r="H19" s="12">
        <v>42846</v>
      </c>
      <c r="I19" s="13" t="s">
        <v>39</v>
      </c>
    </row>
    <row r="20" spans="1:9" x14ac:dyDescent="0.3">
      <c r="A20" s="9">
        <f>IF(B20&lt;&gt;"",ROWS($B$6:B20),"")</f>
        <v>15</v>
      </c>
      <c r="B20" s="1" t="s">
        <v>329</v>
      </c>
      <c r="C20" s="1" t="s">
        <v>330</v>
      </c>
      <c r="D20" s="10" t="s">
        <v>33</v>
      </c>
      <c r="E20" s="23">
        <v>18941.13</v>
      </c>
      <c r="F20" s="11">
        <v>4058</v>
      </c>
      <c r="G20" s="11">
        <v>14</v>
      </c>
      <c r="H20" s="12">
        <v>42846</v>
      </c>
      <c r="I20" s="13" t="s">
        <v>137</v>
      </c>
    </row>
    <row r="21" spans="1:9" x14ac:dyDescent="0.3">
      <c r="A21" s="9">
        <f>IF(B21&lt;&gt;"",ROWS($B$6:B21),"")</f>
        <v>16</v>
      </c>
      <c r="B21" s="1" t="s">
        <v>108</v>
      </c>
      <c r="C21" s="1" t="s">
        <v>109</v>
      </c>
      <c r="D21" s="10" t="s">
        <v>33</v>
      </c>
      <c r="E21" s="23">
        <v>14294.05</v>
      </c>
      <c r="F21" s="11">
        <v>3244</v>
      </c>
      <c r="G21" s="11">
        <v>4</v>
      </c>
      <c r="H21" s="12">
        <v>42790</v>
      </c>
      <c r="I21" s="13" t="s">
        <v>39</v>
      </c>
    </row>
    <row r="22" spans="1:9" x14ac:dyDescent="0.3">
      <c r="A22" s="9">
        <f>IF(B22&lt;&gt;"",ROWS($B$6:B22),"")</f>
        <v>17</v>
      </c>
      <c r="B22" s="1" t="s">
        <v>152</v>
      </c>
      <c r="C22" s="1" t="s">
        <v>153</v>
      </c>
      <c r="D22" s="10" t="s">
        <v>713</v>
      </c>
      <c r="E22" s="23">
        <v>10613.04</v>
      </c>
      <c r="F22" s="11">
        <v>2070</v>
      </c>
      <c r="G22" s="11">
        <v>11</v>
      </c>
      <c r="H22" s="12">
        <v>42797</v>
      </c>
      <c r="I22" s="13" t="s">
        <v>137</v>
      </c>
    </row>
    <row r="23" spans="1:9" x14ac:dyDescent="0.3">
      <c r="A23" s="9">
        <f>IF(B23&lt;&gt;"",ROWS($B$6:B23),"")</f>
        <v>18</v>
      </c>
      <c r="B23" s="1" t="s">
        <v>272</v>
      </c>
      <c r="C23" s="1" t="s">
        <v>273</v>
      </c>
      <c r="D23" s="10" t="s">
        <v>33</v>
      </c>
      <c r="E23" s="23">
        <v>10394.84</v>
      </c>
      <c r="F23" s="11">
        <v>1962</v>
      </c>
      <c r="G23" s="11">
        <v>8</v>
      </c>
      <c r="H23" s="12">
        <v>42818</v>
      </c>
      <c r="I23" s="13" t="s">
        <v>57</v>
      </c>
    </row>
    <row r="24" spans="1:9" x14ac:dyDescent="0.3">
      <c r="A24" s="9">
        <f>IF(B24&lt;&gt;"",ROWS($B$6:B24),"")</f>
        <v>19</v>
      </c>
      <c r="B24" s="1" t="s">
        <v>390</v>
      </c>
      <c r="C24" s="1" t="s">
        <v>391</v>
      </c>
      <c r="D24" s="10" t="s">
        <v>33</v>
      </c>
      <c r="E24" s="23">
        <v>10092.76</v>
      </c>
      <c r="F24" s="11">
        <v>2069</v>
      </c>
      <c r="G24" s="11">
        <v>6</v>
      </c>
      <c r="H24" s="12">
        <v>42825</v>
      </c>
      <c r="I24" s="13" t="s">
        <v>39</v>
      </c>
    </row>
    <row r="25" spans="1:9" x14ac:dyDescent="0.3">
      <c r="A25" s="9">
        <f>IF(B25&lt;&gt;"",ROWS($B$6:B25),"")</f>
        <v>20</v>
      </c>
      <c r="B25" s="1" t="s">
        <v>369</v>
      </c>
      <c r="C25" s="1" t="s">
        <v>370</v>
      </c>
      <c r="D25" s="10" t="s">
        <v>371</v>
      </c>
      <c r="E25" s="23">
        <v>9171.23</v>
      </c>
      <c r="F25" s="11">
        <v>2332</v>
      </c>
      <c r="G25" s="11">
        <v>5</v>
      </c>
      <c r="H25" s="12">
        <v>42853</v>
      </c>
      <c r="I25" s="13" t="s">
        <v>372</v>
      </c>
    </row>
    <row r="26" spans="1:9" x14ac:dyDescent="0.3">
      <c r="A26" s="9">
        <f>IF(B26&lt;&gt;"",ROWS($B$6:B26),"")</f>
        <v>21</v>
      </c>
      <c r="B26" s="1" t="s">
        <v>219</v>
      </c>
      <c r="C26" s="1" t="s">
        <v>220</v>
      </c>
      <c r="D26" s="10" t="s">
        <v>33</v>
      </c>
      <c r="E26" s="23">
        <v>8766.09</v>
      </c>
      <c r="F26" s="11">
        <v>1692</v>
      </c>
      <c r="G26" s="11">
        <v>6</v>
      </c>
      <c r="H26" s="12">
        <v>42811</v>
      </c>
      <c r="I26" s="13" t="s">
        <v>48</v>
      </c>
    </row>
    <row r="27" spans="1:9" x14ac:dyDescent="0.3">
      <c r="A27" s="9">
        <f>IF(B27&lt;&gt;"",ROWS($B$6:B27),"")</f>
        <v>22</v>
      </c>
      <c r="B27" s="1" t="s">
        <v>430</v>
      </c>
      <c r="C27" s="1" t="s">
        <v>431</v>
      </c>
      <c r="D27" s="10" t="s">
        <v>33</v>
      </c>
      <c r="E27" s="23">
        <v>7426.69</v>
      </c>
      <c r="F27" s="11">
        <v>1628</v>
      </c>
      <c r="G27" s="11">
        <v>14</v>
      </c>
      <c r="H27" s="12">
        <v>42832</v>
      </c>
      <c r="I27" s="13" t="s">
        <v>137</v>
      </c>
    </row>
    <row r="28" spans="1:9" x14ac:dyDescent="0.3">
      <c r="A28" s="9">
        <f>IF(B28&lt;&gt;"",ROWS($B$6:B28),"")</f>
        <v>23</v>
      </c>
      <c r="B28" s="1" t="s">
        <v>403</v>
      </c>
      <c r="C28" s="1" t="s">
        <v>404</v>
      </c>
      <c r="D28" s="10" t="s">
        <v>398</v>
      </c>
      <c r="E28" s="23">
        <v>6404.33</v>
      </c>
      <c r="F28" s="11">
        <v>1347</v>
      </c>
      <c r="G28" s="11">
        <v>18</v>
      </c>
      <c r="H28" s="12">
        <v>42853</v>
      </c>
      <c r="I28" s="13" t="s">
        <v>170</v>
      </c>
    </row>
    <row r="29" spans="1:9" x14ac:dyDescent="0.3">
      <c r="A29" s="9">
        <f>IF(B29&lt;&gt;"",ROWS($B$6:B29),"")</f>
        <v>24</v>
      </c>
      <c r="B29" s="1" t="s">
        <v>467</v>
      </c>
      <c r="C29" s="1" t="s">
        <v>468</v>
      </c>
      <c r="D29" s="10" t="s">
        <v>469</v>
      </c>
      <c r="E29" s="23">
        <v>5269.1</v>
      </c>
      <c r="F29" s="11">
        <v>1555</v>
      </c>
      <c r="G29" s="11">
        <v>4</v>
      </c>
      <c r="H29" s="12">
        <v>42832</v>
      </c>
      <c r="I29" s="13" t="s">
        <v>360</v>
      </c>
    </row>
    <row r="30" spans="1:9" x14ac:dyDescent="0.3">
      <c r="A30" s="9">
        <f>IF(B30&lt;&gt;"",ROWS($B$6:B30),"")</f>
        <v>25</v>
      </c>
      <c r="B30" s="1" t="s">
        <v>124</v>
      </c>
      <c r="C30" s="1" t="s">
        <v>125</v>
      </c>
      <c r="D30" s="10" t="s">
        <v>33</v>
      </c>
      <c r="E30" s="23">
        <v>3780.45</v>
      </c>
      <c r="F30" s="11">
        <v>742</v>
      </c>
      <c r="G30" s="11">
        <v>5</v>
      </c>
      <c r="H30" s="12">
        <v>42797</v>
      </c>
      <c r="I30" s="13" t="s">
        <v>48</v>
      </c>
    </row>
    <row r="31" spans="1:9" x14ac:dyDescent="0.3">
      <c r="A31" s="9">
        <f>IF(B31&lt;&gt;"",ROWS($B$6:B31),"")</f>
        <v>26</v>
      </c>
      <c r="B31" s="1" t="s">
        <v>164</v>
      </c>
      <c r="C31" s="1" t="s">
        <v>165</v>
      </c>
      <c r="D31" s="10" t="s">
        <v>714</v>
      </c>
      <c r="E31" s="23">
        <v>3472</v>
      </c>
      <c r="F31" s="11">
        <v>935</v>
      </c>
      <c r="G31" s="11">
        <v>5</v>
      </c>
      <c r="H31" s="12">
        <v>42804</v>
      </c>
      <c r="I31" s="13" t="s">
        <v>115</v>
      </c>
    </row>
    <row r="32" spans="1:9" x14ac:dyDescent="0.3">
      <c r="A32" s="9">
        <f>IF(B32&lt;&gt;"",ROWS($B$6:B32),"")</f>
        <v>27</v>
      </c>
      <c r="B32" s="1" t="s">
        <v>29</v>
      </c>
      <c r="C32" s="1" t="s">
        <v>29</v>
      </c>
      <c r="D32" s="10" t="s">
        <v>27</v>
      </c>
      <c r="E32" s="23">
        <v>3140</v>
      </c>
      <c r="F32" s="11">
        <v>820</v>
      </c>
      <c r="G32" s="11">
        <v>3</v>
      </c>
      <c r="H32" s="12">
        <v>42762</v>
      </c>
      <c r="I32" s="13" t="s">
        <v>30</v>
      </c>
    </row>
    <row r="33" spans="1:9" x14ac:dyDescent="0.3">
      <c r="A33" s="9">
        <f>IF(B33&lt;&gt;"",ROWS($B$6:B33),"")</f>
        <v>28</v>
      </c>
      <c r="B33" s="1" t="s">
        <v>348</v>
      </c>
      <c r="C33" s="1" t="s">
        <v>349</v>
      </c>
      <c r="D33" s="10" t="s">
        <v>114</v>
      </c>
      <c r="E33" s="23">
        <v>2254</v>
      </c>
      <c r="F33" s="11">
        <v>434</v>
      </c>
      <c r="G33" s="11">
        <v>3</v>
      </c>
      <c r="H33" s="12">
        <v>42811</v>
      </c>
      <c r="I33" s="13" t="s">
        <v>115</v>
      </c>
    </row>
    <row r="34" spans="1:9" x14ac:dyDescent="0.3">
      <c r="A34" s="9">
        <f>IF(B34&lt;&gt;"",ROWS($B$6:B34),"")</f>
        <v>29</v>
      </c>
      <c r="B34" s="1" t="s">
        <v>60</v>
      </c>
      <c r="C34" s="1" t="s">
        <v>61</v>
      </c>
      <c r="D34" s="10" t="s">
        <v>62</v>
      </c>
      <c r="E34" s="23">
        <v>2009.45</v>
      </c>
      <c r="F34" s="11">
        <v>458</v>
      </c>
      <c r="G34" s="11">
        <v>9</v>
      </c>
      <c r="H34" s="12">
        <v>42748</v>
      </c>
      <c r="I34" s="13" t="s">
        <v>39</v>
      </c>
    </row>
    <row r="35" spans="1:9" x14ac:dyDescent="0.3">
      <c r="A35" s="9">
        <f>IF(B35&lt;&gt;"",ROWS($B$6:B35),"")</f>
        <v>30</v>
      </c>
      <c r="B35" s="1" t="s">
        <v>574</v>
      </c>
      <c r="C35" s="1" t="s">
        <v>575</v>
      </c>
      <c r="D35" s="10" t="s">
        <v>576</v>
      </c>
      <c r="E35" s="23">
        <v>1731.3</v>
      </c>
      <c r="F35" s="11">
        <v>560</v>
      </c>
      <c r="G35" s="11">
        <v>3</v>
      </c>
      <c r="H35" s="12">
        <v>42846</v>
      </c>
      <c r="I35" s="13" t="s">
        <v>360</v>
      </c>
    </row>
    <row r="36" spans="1:9" x14ac:dyDescent="0.3">
      <c r="A36" s="9">
        <f>IF(B36&lt;&gt;"",ROWS($B$6:B36),"")</f>
        <v>31</v>
      </c>
      <c r="B36" s="1" t="s">
        <v>270</v>
      </c>
      <c r="C36" s="1" t="s">
        <v>271</v>
      </c>
      <c r="D36" s="10" t="s">
        <v>33</v>
      </c>
      <c r="E36" s="23">
        <v>954.7</v>
      </c>
      <c r="F36" s="11">
        <v>205</v>
      </c>
      <c r="G36" s="11">
        <v>1</v>
      </c>
      <c r="H36" s="12">
        <v>42804</v>
      </c>
      <c r="I36" s="13" t="s">
        <v>54</v>
      </c>
    </row>
    <row r="37" spans="1:9" x14ac:dyDescent="0.3">
      <c r="A37" s="9">
        <f>IF(B37&lt;&gt;"",ROWS($B$6:B37),"")</f>
        <v>32</v>
      </c>
      <c r="B37" s="1" t="s">
        <v>85</v>
      </c>
      <c r="C37" s="1" t="s">
        <v>86</v>
      </c>
      <c r="D37" s="10" t="s">
        <v>33</v>
      </c>
      <c r="E37" s="23">
        <v>864.18</v>
      </c>
      <c r="F37" s="11">
        <v>203</v>
      </c>
      <c r="G37" s="11">
        <v>1</v>
      </c>
      <c r="H37" s="12">
        <v>42776</v>
      </c>
      <c r="I37" s="13" t="s">
        <v>57</v>
      </c>
    </row>
    <row r="38" spans="1:9" x14ac:dyDescent="0.3">
      <c r="A38" s="9">
        <f>IF(B38&lt;&gt;"",ROWS($B$6:B38),"")</f>
        <v>33</v>
      </c>
      <c r="B38" s="1" t="s">
        <v>217</v>
      </c>
      <c r="C38" s="1" t="s">
        <v>218</v>
      </c>
      <c r="D38" s="10" t="s">
        <v>33</v>
      </c>
      <c r="E38" s="23">
        <v>863.2</v>
      </c>
      <c r="F38" s="11">
        <v>270</v>
      </c>
      <c r="G38" s="11">
        <v>3</v>
      </c>
      <c r="H38" s="12">
        <v>42790</v>
      </c>
      <c r="I38" s="13" t="s">
        <v>137</v>
      </c>
    </row>
    <row r="39" spans="1:9" x14ac:dyDescent="0.3">
      <c r="A39" s="9">
        <f>IF(B39&lt;&gt;"",ROWS($B$6:B39),"")</f>
        <v>34</v>
      </c>
      <c r="B39" s="1" t="s">
        <v>568</v>
      </c>
      <c r="C39" s="1" t="s">
        <v>569</v>
      </c>
      <c r="D39" s="10" t="s">
        <v>62</v>
      </c>
      <c r="E39" s="23">
        <v>823.9</v>
      </c>
      <c r="F39" s="11">
        <v>309</v>
      </c>
      <c r="G39" s="11">
        <v>3</v>
      </c>
      <c r="H39" s="12">
        <v>42772</v>
      </c>
      <c r="I39" s="13" t="s">
        <v>281</v>
      </c>
    </row>
    <row r="40" spans="1:9" x14ac:dyDescent="0.3">
      <c r="A40" s="9">
        <f>IF(B40&lt;&gt;"",ROWS($B$6:B40),"")</f>
        <v>35</v>
      </c>
      <c r="B40" s="1" t="s">
        <v>128</v>
      </c>
      <c r="C40" s="1" t="s">
        <v>129</v>
      </c>
      <c r="D40" s="10" t="s">
        <v>33</v>
      </c>
      <c r="E40" s="23">
        <v>676.75</v>
      </c>
      <c r="F40" s="11">
        <v>115</v>
      </c>
      <c r="G40" s="11">
        <v>3</v>
      </c>
      <c r="H40" s="12">
        <v>42790</v>
      </c>
      <c r="I40" s="13" t="s">
        <v>130</v>
      </c>
    </row>
    <row r="41" spans="1:9" x14ac:dyDescent="0.3">
      <c r="A41" s="9">
        <f>IF(B41&lt;&gt;"",ROWS($B$6:B41),"")</f>
        <v>36</v>
      </c>
      <c r="B41" s="1" t="s">
        <v>131</v>
      </c>
      <c r="C41" s="1" t="s">
        <v>132</v>
      </c>
      <c r="D41" s="10" t="s">
        <v>33</v>
      </c>
      <c r="E41" s="23">
        <v>484</v>
      </c>
      <c r="F41" s="11">
        <v>121</v>
      </c>
      <c r="G41" s="11">
        <v>1</v>
      </c>
      <c r="H41" s="12">
        <v>42713</v>
      </c>
      <c r="I41" s="13" t="s">
        <v>39</v>
      </c>
    </row>
    <row r="42" spans="1:9" x14ac:dyDescent="0.3">
      <c r="A42" s="9">
        <f>IF(B42&lt;&gt;"",ROWS($B$6:B42),"")</f>
        <v>37</v>
      </c>
      <c r="B42" s="1" t="s">
        <v>641</v>
      </c>
      <c r="C42" s="1" t="s">
        <v>730</v>
      </c>
      <c r="D42" s="10" t="s">
        <v>722</v>
      </c>
      <c r="E42" s="23">
        <v>217.5</v>
      </c>
      <c r="F42" s="11">
        <v>78</v>
      </c>
      <c r="G42" s="11">
        <v>3</v>
      </c>
      <c r="H42" s="12">
        <v>42804</v>
      </c>
      <c r="I42" s="13" t="s">
        <v>281</v>
      </c>
    </row>
    <row r="43" spans="1:9" x14ac:dyDescent="0.3">
      <c r="A43" s="9">
        <f>IF(B43&lt;&gt;"",ROWS($B$6:B43),"")</f>
        <v>38</v>
      </c>
      <c r="B43" s="1" t="s">
        <v>672</v>
      </c>
      <c r="C43" s="1" t="s">
        <v>673</v>
      </c>
      <c r="D43" s="10" t="s">
        <v>429</v>
      </c>
      <c r="E43" s="23">
        <v>207.15</v>
      </c>
      <c r="F43" s="11">
        <v>155</v>
      </c>
      <c r="G43" s="11">
        <v>1</v>
      </c>
      <c r="H43" s="12" t="s">
        <v>674</v>
      </c>
      <c r="I43" s="13" t="s">
        <v>281</v>
      </c>
    </row>
    <row r="44" spans="1:9" x14ac:dyDescent="0.3">
      <c r="A44" s="9">
        <f>IF(B44&lt;&gt;"",ROWS($B$6:B44),"")</f>
        <v>39</v>
      </c>
      <c r="B44" s="1" t="s">
        <v>79</v>
      </c>
      <c r="C44" s="1" t="s">
        <v>80</v>
      </c>
      <c r="D44" s="10" t="s">
        <v>33</v>
      </c>
      <c r="E44" s="23">
        <v>128.16999999999999</v>
      </c>
      <c r="F44" s="11">
        <v>29</v>
      </c>
      <c r="G44" s="11">
        <v>1</v>
      </c>
      <c r="H44" s="12">
        <v>42727</v>
      </c>
      <c r="I44" s="13" t="s">
        <v>34</v>
      </c>
    </row>
    <row r="45" spans="1:9" x14ac:dyDescent="0.3">
      <c r="A45" s="9">
        <f>IF(B45&lt;&gt;"",ROWS($B$6:B45),"")</f>
        <v>40</v>
      </c>
      <c r="B45" s="1" t="s">
        <v>675</v>
      </c>
      <c r="C45" s="1" t="s">
        <v>676</v>
      </c>
      <c r="D45" s="10" t="s">
        <v>721</v>
      </c>
      <c r="E45" s="23">
        <v>98</v>
      </c>
      <c r="F45" s="11">
        <v>35</v>
      </c>
      <c r="G45" s="11">
        <v>2</v>
      </c>
      <c r="H45" s="12">
        <v>42804</v>
      </c>
      <c r="I45" s="13" t="s">
        <v>281</v>
      </c>
    </row>
    <row r="46" spans="1:9" x14ac:dyDescent="0.3">
      <c r="A46" s="9">
        <f>IF(B46&lt;&gt;"",ROWS($B$6:B46),"")</f>
        <v>41</v>
      </c>
      <c r="B46" s="1" t="s">
        <v>561</v>
      </c>
      <c r="C46" s="1" t="s">
        <v>562</v>
      </c>
      <c r="D46" s="10" t="s">
        <v>711</v>
      </c>
      <c r="E46" s="23">
        <v>75.5</v>
      </c>
      <c r="F46" s="11">
        <v>23</v>
      </c>
      <c r="G46" s="11">
        <v>2</v>
      </c>
      <c r="H46" s="12">
        <v>42748</v>
      </c>
      <c r="I46" s="13" t="s">
        <v>281</v>
      </c>
    </row>
    <row r="47" spans="1:9" x14ac:dyDescent="0.3">
      <c r="E47" s="21">
        <f>SUBTOTAL(109,Table3_Balandis[Pajamos])</f>
        <v>1612094.05</v>
      </c>
      <c r="F47" s="14">
        <f>SUBTOTAL(109,Table3_Balandis[Žiūrovų skaičius])</f>
        <v>334046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6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16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35</v>
      </c>
      <c r="C6" s="1" t="s">
        <v>36</v>
      </c>
      <c r="D6" s="10" t="s">
        <v>33</v>
      </c>
      <c r="E6" s="23">
        <v>210746.59</v>
      </c>
      <c r="F6" s="11">
        <v>36089</v>
      </c>
      <c r="G6" s="11">
        <v>28</v>
      </c>
      <c r="H6" s="12">
        <v>42881</v>
      </c>
      <c r="I6" s="13" t="s">
        <v>37</v>
      </c>
    </row>
    <row r="7" spans="1:9" x14ac:dyDescent="0.3">
      <c r="A7" s="9">
        <f>IF(B7&lt;&gt;"",ROWS($B$6:B7),"")</f>
        <v>2</v>
      </c>
      <c r="B7" s="1" t="s">
        <v>104</v>
      </c>
      <c r="C7" s="1" t="s">
        <v>105</v>
      </c>
      <c r="D7" s="10" t="s">
        <v>33</v>
      </c>
      <c r="E7" s="23">
        <v>89420.78</v>
      </c>
      <c r="F7" s="11">
        <v>16906</v>
      </c>
      <c r="G7" s="11">
        <v>28</v>
      </c>
      <c r="H7" s="12">
        <v>42853</v>
      </c>
      <c r="I7" s="13" t="s">
        <v>37</v>
      </c>
    </row>
    <row r="8" spans="1:9" x14ac:dyDescent="0.3">
      <c r="A8" s="9">
        <f>IF(B8&lt;&gt;"",ROWS($B$6:B8),"")</f>
        <v>3</v>
      </c>
      <c r="B8" s="1" t="s">
        <v>140</v>
      </c>
      <c r="C8" s="1" t="s">
        <v>141</v>
      </c>
      <c r="D8" s="10" t="s">
        <v>33</v>
      </c>
      <c r="E8" s="23">
        <v>83705.929999999993</v>
      </c>
      <c r="F8" s="11">
        <v>15864</v>
      </c>
      <c r="G8" s="11">
        <v>15</v>
      </c>
      <c r="H8" s="12">
        <v>42867</v>
      </c>
      <c r="I8" s="13" t="s">
        <v>48</v>
      </c>
    </row>
    <row r="9" spans="1:9" x14ac:dyDescent="0.3">
      <c r="A9" s="9">
        <f>IF(B9&lt;&gt;"",ROWS($B$6:B9),"")</f>
        <v>4</v>
      </c>
      <c r="B9" s="1" t="s">
        <v>46</v>
      </c>
      <c r="C9" s="1" t="s">
        <v>47</v>
      </c>
      <c r="D9" s="10" t="s">
        <v>33</v>
      </c>
      <c r="E9" s="23">
        <v>81327.27</v>
      </c>
      <c r="F9" s="11">
        <v>18824</v>
      </c>
      <c r="G9" s="11">
        <v>24</v>
      </c>
      <c r="H9" s="12">
        <v>42839</v>
      </c>
      <c r="I9" s="13" t="s">
        <v>48</v>
      </c>
    </row>
    <row r="10" spans="1:9" x14ac:dyDescent="0.3">
      <c r="A10" s="9">
        <f>IF(B10&lt;&gt;"",ROWS($B$6:B10),"")</f>
        <v>5</v>
      </c>
      <c r="B10" s="1" t="s">
        <v>166</v>
      </c>
      <c r="C10" s="1" t="s">
        <v>167</v>
      </c>
      <c r="D10" s="10" t="s">
        <v>33</v>
      </c>
      <c r="E10" s="23">
        <v>69789.64</v>
      </c>
      <c r="F10" s="11">
        <v>12723</v>
      </c>
      <c r="G10" s="11">
        <v>17</v>
      </c>
      <c r="H10" s="12">
        <v>42867</v>
      </c>
      <c r="I10" s="13" t="s">
        <v>57</v>
      </c>
    </row>
    <row r="11" spans="1:9" x14ac:dyDescent="0.3">
      <c r="A11" s="9">
        <f>IF(B11&lt;&gt;"",ROWS($B$6:B11),"")</f>
        <v>6</v>
      </c>
      <c r="B11" s="1" t="s">
        <v>42</v>
      </c>
      <c r="C11" s="1" t="s">
        <v>43</v>
      </c>
      <c r="D11" s="10" t="s">
        <v>33</v>
      </c>
      <c r="E11" s="23">
        <v>48554.600000000006</v>
      </c>
      <c r="F11" s="11">
        <v>9812</v>
      </c>
      <c r="G11" s="11">
        <v>10</v>
      </c>
      <c r="H11" s="12">
        <v>42839</v>
      </c>
      <c r="I11" s="13" t="s">
        <v>34</v>
      </c>
    </row>
    <row r="12" spans="1:9" x14ac:dyDescent="0.3">
      <c r="A12" s="9">
        <f>IF(B12&lt;&gt;"",ROWS($B$6:B12),"")</f>
        <v>7</v>
      </c>
      <c r="B12" s="1" t="s">
        <v>234</v>
      </c>
      <c r="C12" s="1" t="s">
        <v>235</v>
      </c>
      <c r="D12" s="10" t="s">
        <v>114</v>
      </c>
      <c r="E12" s="23">
        <v>42987</v>
      </c>
      <c r="F12" s="11">
        <v>8840</v>
      </c>
      <c r="G12" s="11">
        <v>8</v>
      </c>
      <c r="H12" s="12">
        <v>42860</v>
      </c>
      <c r="I12" s="13" t="s">
        <v>115</v>
      </c>
    </row>
    <row r="13" spans="1:9" x14ac:dyDescent="0.3">
      <c r="A13" s="9">
        <f>IF(B13&lt;&gt;"",ROWS($B$6:B13),"")</f>
        <v>8</v>
      </c>
      <c r="B13" s="1" t="s">
        <v>168</v>
      </c>
      <c r="C13" s="1" t="s">
        <v>169</v>
      </c>
      <c r="D13" s="10" t="s">
        <v>33</v>
      </c>
      <c r="E13" s="23">
        <v>40024.39</v>
      </c>
      <c r="F13" s="11">
        <v>10193</v>
      </c>
      <c r="G13" s="11">
        <v>18</v>
      </c>
      <c r="H13" s="12">
        <v>42867</v>
      </c>
      <c r="I13" s="13" t="s">
        <v>170</v>
      </c>
    </row>
    <row r="14" spans="1:9" x14ac:dyDescent="0.3">
      <c r="A14" s="9">
        <f>IF(B14&lt;&gt;"",ROWS($B$6:B14),"")</f>
        <v>9</v>
      </c>
      <c r="B14" s="1" t="s">
        <v>150</v>
      </c>
      <c r="C14" s="1" t="s">
        <v>151</v>
      </c>
      <c r="D14" s="10" t="s">
        <v>33</v>
      </c>
      <c r="E14" s="23">
        <v>48982</v>
      </c>
      <c r="F14" s="11">
        <v>9831</v>
      </c>
      <c r="G14" s="11">
        <v>14</v>
      </c>
      <c r="H14" s="12">
        <v>42874</v>
      </c>
      <c r="I14" s="13" t="s">
        <v>57</v>
      </c>
    </row>
    <row r="15" spans="1:9" x14ac:dyDescent="0.3">
      <c r="A15" s="9">
        <f>IF(B15&lt;&gt;"",ROWS($B$6:B15),"")</f>
        <v>10</v>
      </c>
      <c r="B15" s="1" t="s">
        <v>290</v>
      </c>
      <c r="C15" s="1" t="s">
        <v>291</v>
      </c>
      <c r="D15" s="10" t="s">
        <v>33</v>
      </c>
      <c r="E15" s="23">
        <v>18791.48</v>
      </c>
      <c r="F15" s="11">
        <v>3760</v>
      </c>
      <c r="G15" s="11">
        <v>14</v>
      </c>
      <c r="H15" s="12">
        <v>42874</v>
      </c>
      <c r="I15" s="13" t="s">
        <v>39</v>
      </c>
    </row>
    <row r="16" spans="1:9" x14ac:dyDescent="0.3">
      <c r="A16" s="9">
        <f>IF(B16&lt;&gt;"",ROWS($B$6:B16),"")</f>
        <v>11</v>
      </c>
      <c r="B16" s="1" t="s">
        <v>52</v>
      </c>
      <c r="C16" s="1" t="s">
        <v>53</v>
      </c>
      <c r="D16" s="10" t="s">
        <v>33</v>
      </c>
      <c r="E16" s="23">
        <v>16765.61</v>
      </c>
      <c r="F16" s="11">
        <v>3964</v>
      </c>
      <c r="G16" s="11">
        <v>15</v>
      </c>
      <c r="H16" s="12">
        <v>42825</v>
      </c>
      <c r="I16" s="13" t="s">
        <v>54</v>
      </c>
    </row>
    <row r="17" spans="1:9" x14ac:dyDescent="0.3">
      <c r="A17" s="9">
        <f>IF(B17&lt;&gt;"",ROWS($B$6:B17),"")</f>
        <v>12</v>
      </c>
      <c r="B17" s="1" t="s">
        <v>414</v>
      </c>
      <c r="C17" s="1" t="s">
        <v>415</v>
      </c>
      <c r="D17" s="10" t="s">
        <v>33</v>
      </c>
      <c r="E17" s="23">
        <v>9184.66</v>
      </c>
      <c r="F17" s="11">
        <v>1979</v>
      </c>
      <c r="G17" s="11">
        <v>13</v>
      </c>
      <c r="H17" s="12">
        <v>42860</v>
      </c>
      <c r="I17" s="13" t="s">
        <v>39</v>
      </c>
    </row>
    <row r="18" spans="1:9" x14ac:dyDescent="0.3">
      <c r="A18" s="9">
        <f>IF(B18&lt;&gt;"",ROWS($B$6:B18),"")</f>
        <v>13</v>
      </c>
      <c r="B18" s="1" t="s">
        <v>254</v>
      </c>
      <c r="C18" s="1" t="s">
        <v>255</v>
      </c>
      <c r="D18" s="10" t="s">
        <v>33</v>
      </c>
      <c r="E18" s="23">
        <v>7861.61</v>
      </c>
      <c r="F18" s="11">
        <v>1605</v>
      </c>
      <c r="G18" s="11">
        <v>8</v>
      </c>
      <c r="H18" s="12">
        <v>42846</v>
      </c>
      <c r="I18" s="13" t="s">
        <v>39</v>
      </c>
    </row>
    <row r="19" spans="1:9" x14ac:dyDescent="0.3">
      <c r="A19" s="9">
        <f>IF(B19&lt;&gt;"",ROWS($B$6:B19),"")</f>
        <v>14</v>
      </c>
      <c r="B19" s="1" t="s">
        <v>369</v>
      </c>
      <c r="C19" s="1" t="s">
        <v>370</v>
      </c>
      <c r="D19" s="10" t="s">
        <v>371</v>
      </c>
      <c r="E19" s="23">
        <v>7136</v>
      </c>
      <c r="F19" s="11">
        <v>2123</v>
      </c>
      <c r="G19" s="11">
        <v>5</v>
      </c>
      <c r="H19" s="12">
        <v>42853</v>
      </c>
      <c r="I19" s="13" t="s">
        <v>372</v>
      </c>
    </row>
    <row r="20" spans="1:9" x14ac:dyDescent="0.3">
      <c r="A20" s="9">
        <f>IF(B20&lt;&gt;"",ROWS($B$6:B20),"")</f>
        <v>15</v>
      </c>
      <c r="B20" s="1" t="s">
        <v>248</v>
      </c>
      <c r="C20" s="1" t="s">
        <v>249</v>
      </c>
      <c r="D20" s="10" t="s">
        <v>33</v>
      </c>
      <c r="E20" s="23">
        <v>6981.56</v>
      </c>
      <c r="F20" s="11">
        <v>1669</v>
      </c>
      <c r="G20" s="11">
        <v>8</v>
      </c>
      <c r="H20" s="12">
        <v>42839</v>
      </c>
      <c r="I20" s="13" t="s">
        <v>39</v>
      </c>
    </row>
    <row r="21" spans="1:9" x14ac:dyDescent="0.3">
      <c r="A21" s="9">
        <f>IF(B21&lt;&gt;"",ROWS($B$6:B21),"")</f>
        <v>16</v>
      </c>
      <c r="B21" s="1" t="s">
        <v>296</v>
      </c>
      <c r="C21" s="1" t="s">
        <v>297</v>
      </c>
      <c r="D21" s="10" t="s">
        <v>114</v>
      </c>
      <c r="E21" s="23">
        <v>6622.86</v>
      </c>
      <c r="F21" s="11">
        <v>1309</v>
      </c>
      <c r="G21" s="11">
        <v>3</v>
      </c>
      <c r="H21" s="12">
        <v>42846</v>
      </c>
      <c r="I21" s="13" t="s">
        <v>39</v>
      </c>
    </row>
    <row r="22" spans="1:9" x14ac:dyDescent="0.3">
      <c r="A22" s="9">
        <f>IF(B22&lt;&gt;"",ROWS($B$6:B22),"")</f>
        <v>17</v>
      </c>
      <c r="B22" s="1" t="s">
        <v>199</v>
      </c>
      <c r="C22" s="1" t="s">
        <v>200</v>
      </c>
      <c r="D22" s="10" t="s">
        <v>33</v>
      </c>
      <c r="E22" s="23">
        <v>5770.6000000000013</v>
      </c>
      <c r="F22" s="11">
        <v>1132</v>
      </c>
      <c r="G22" s="11">
        <v>5</v>
      </c>
      <c r="H22" s="12">
        <v>42832</v>
      </c>
      <c r="I22" s="13" t="s">
        <v>34</v>
      </c>
    </row>
    <row r="23" spans="1:9" x14ac:dyDescent="0.3">
      <c r="A23" s="9">
        <f>IF(B23&lt;&gt;"",ROWS($B$6:B23),"")</f>
        <v>18</v>
      </c>
      <c r="B23" s="1" t="s">
        <v>38</v>
      </c>
      <c r="C23" s="1" t="s">
        <v>38</v>
      </c>
      <c r="D23" s="10" t="s">
        <v>27</v>
      </c>
      <c r="E23" s="23">
        <v>4902.05</v>
      </c>
      <c r="F23" s="11">
        <v>1196</v>
      </c>
      <c r="G23" s="11">
        <v>6</v>
      </c>
      <c r="H23" s="12">
        <v>42790</v>
      </c>
      <c r="I23" s="13" t="s">
        <v>39</v>
      </c>
    </row>
    <row r="24" spans="1:9" x14ac:dyDescent="0.3">
      <c r="A24" s="9">
        <f>IF(B24&lt;&gt;"",ROWS($B$6:B24),"")</f>
        <v>19</v>
      </c>
      <c r="B24" s="1" t="s">
        <v>463</v>
      </c>
      <c r="C24" s="1" t="s">
        <v>464</v>
      </c>
      <c r="D24" s="10" t="s">
        <v>33</v>
      </c>
      <c r="E24" s="23">
        <v>4606.62</v>
      </c>
      <c r="F24" s="11">
        <v>991</v>
      </c>
      <c r="G24" s="11">
        <v>18</v>
      </c>
      <c r="H24" s="12">
        <v>42881</v>
      </c>
      <c r="I24" s="13" t="s">
        <v>137</v>
      </c>
    </row>
    <row r="25" spans="1:9" x14ac:dyDescent="0.3">
      <c r="A25" s="9">
        <f>IF(B25&lt;&gt;"",ROWS($B$6:B25),"")</f>
        <v>20</v>
      </c>
      <c r="B25" s="1" t="s">
        <v>476</v>
      </c>
      <c r="C25" s="1" t="s">
        <v>477</v>
      </c>
      <c r="D25" s="10" t="s">
        <v>475</v>
      </c>
      <c r="E25" s="23">
        <v>4267.2</v>
      </c>
      <c r="F25" s="11">
        <v>1305</v>
      </c>
      <c r="G25" s="11">
        <v>9</v>
      </c>
      <c r="H25" s="12">
        <v>42860</v>
      </c>
      <c r="I25" s="13" t="s">
        <v>424</v>
      </c>
    </row>
    <row r="26" spans="1:9" x14ac:dyDescent="0.3">
      <c r="A26" s="9">
        <f>IF(B26&lt;&gt;"",ROWS($B$6:B26),"")</f>
        <v>21</v>
      </c>
      <c r="B26" s="1" t="s">
        <v>329</v>
      </c>
      <c r="C26" s="1" t="s">
        <v>330</v>
      </c>
      <c r="D26" s="10" t="s">
        <v>33</v>
      </c>
      <c r="E26" s="23">
        <v>4007.78</v>
      </c>
      <c r="F26" s="11">
        <v>879</v>
      </c>
      <c r="G26" s="11">
        <v>8</v>
      </c>
      <c r="H26" s="12">
        <v>42846</v>
      </c>
      <c r="I26" s="13" t="s">
        <v>137</v>
      </c>
    </row>
    <row r="27" spans="1:9" x14ac:dyDescent="0.3">
      <c r="A27" s="9">
        <f>IF(B27&lt;&gt;"",ROWS($B$6:B27),"")</f>
        <v>22</v>
      </c>
      <c r="B27" s="1" t="s">
        <v>403</v>
      </c>
      <c r="C27" s="1" t="s">
        <v>404</v>
      </c>
      <c r="D27" s="10" t="s">
        <v>398</v>
      </c>
      <c r="E27" s="23">
        <v>3444.81</v>
      </c>
      <c r="F27" s="11">
        <v>825</v>
      </c>
      <c r="G27" s="11">
        <v>5</v>
      </c>
      <c r="H27" s="12">
        <v>42853</v>
      </c>
      <c r="I27" s="13" t="s">
        <v>170</v>
      </c>
    </row>
    <row r="28" spans="1:9" x14ac:dyDescent="0.3">
      <c r="A28" s="9">
        <f>IF(B28&lt;&gt;"",ROWS($B$6:B28),"")</f>
        <v>23</v>
      </c>
      <c r="B28" s="1" t="s">
        <v>515</v>
      </c>
      <c r="C28" s="1" t="s">
        <v>516</v>
      </c>
      <c r="D28" s="10" t="s">
        <v>33</v>
      </c>
      <c r="E28" s="23">
        <v>3355.69</v>
      </c>
      <c r="F28" s="11">
        <v>634</v>
      </c>
      <c r="G28" s="11">
        <v>5</v>
      </c>
      <c r="H28" s="12">
        <v>42860</v>
      </c>
      <c r="I28" s="13" t="s">
        <v>372</v>
      </c>
    </row>
    <row r="29" spans="1:9" x14ac:dyDescent="0.3">
      <c r="A29" s="9">
        <f>IF(B29&lt;&gt;"",ROWS($B$6:B29),"")</f>
        <v>24</v>
      </c>
      <c r="B29" s="1" t="s">
        <v>228</v>
      </c>
      <c r="C29" s="1" t="s">
        <v>229</v>
      </c>
      <c r="D29" s="10" t="s">
        <v>33</v>
      </c>
      <c r="E29" s="23">
        <v>2525.0500000000002</v>
      </c>
      <c r="F29" s="11">
        <v>550</v>
      </c>
      <c r="G29" s="11">
        <v>3</v>
      </c>
      <c r="H29" s="12">
        <v>42832</v>
      </c>
      <c r="I29" s="13" t="s">
        <v>57</v>
      </c>
    </row>
    <row r="30" spans="1:9" x14ac:dyDescent="0.3">
      <c r="A30" s="9">
        <f>IF(B30&lt;&gt;"",ROWS($B$6:B30),"")</f>
        <v>25</v>
      </c>
      <c r="B30" s="1" t="s">
        <v>175</v>
      </c>
      <c r="C30" s="1" t="s">
        <v>176</v>
      </c>
      <c r="D30" s="10" t="s">
        <v>33</v>
      </c>
      <c r="E30" s="23">
        <v>2064.34</v>
      </c>
      <c r="F30" s="11">
        <v>423</v>
      </c>
      <c r="G30" s="11">
        <v>3</v>
      </c>
      <c r="H30" s="12">
        <v>42832</v>
      </c>
      <c r="I30" s="13" t="s">
        <v>39</v>
      </c>
    </row>
    <row r="31" spans="1:9" x14ac:dyDescent="0.3">
      <c r="A31" s="9">
        <f>IF(B31&lt;&gt;"",ROWS($B$6:B31),"")</f>
        <v>26</v>
      </c>
      <c r="B31" s="1" t="s">
        <v>144</v>
      </c>
      <c r="C31" s="1" t="s">
        <v>145</v>
      </c>
      <c r="D31" s="10" t="s">
        <v>33</v>
      </c>
      <c r="E31" s="23">
        <v>1816.64</v>
      </c>
      <c r="F31" s="11">
        <v>322</v>
      </c>
      <c r="G31" s="11">
        <v>2</v>
      </c>
      <c r="H31" s="12">
        <v>42818</v>
      </c>
      <c r="I31" s="13" t="s">
        <v>54</v>
      </c>
    </row>
    <row r="32" spans="1:9" x14ac:dyDescent="0.3">
      <c r="A32" s="9">
        <f>IF(B32&lt;&gt;"",ROWS($B$6:B32),"")</f>
        <v>27</v>
      </c>
      <c r="B32" s="1" t="s">
        <v>570</v>
      </c>
      <c r="C32" s="1" t="s">
        <v>571</v>
      </c>
      <c r="D32" s="10" t="s">
        <v>186</v>
      </c>
      <c r="E32" s="23">
        <v>1794</v>
      </c>
      <c r="F32" s="11">
        <v>588</v>
      </c>
      <c r="G32" s="11">
        <v>2</v>
      </c>
      <c r="H32" s="12">
        <v>42860</v>
      </c>
      <c r="I32" s="13" t="s">
        <v>360</v>
      </c>
    </row>
    <row r="33" spans="1:9" x14ac:dyDescent="0.3">
      <c r="A33" s="9">
        <f>IF(B33&lt;&gt;"",ROWS($B$6:B33),"")</f>
        <v>28</v>
      </c>
      <c r="B33" s="1" t="s">
        <v>138</v>
      </c>
      <c r="C33" s="1" t="s">
        <v>139</v>
      </c>
      <c r="D33" s="10" t="s">
        <v>33</v>
      </c>
      <c r="E33" s="23">
        <v>1754.05</v>
      </c>
      <c r="F33" s="11">
        <v>347</v>
      </c>
      <c r="G33" s="11">
        <v>6</v>
      </c>
      <c r="H33" s="12" t="s">
        <v>731</v>
      </c>
      <c r="I33" s="13" t="s">
        <v>57</v>
      </c>
    </row>
    <row r="34" spans="1:9" x14ac:dyDescent="0.3">
      <c r="A34" s="9">
        <f>IF(B34&lt;&gt;"",ROWS($B$6:B34),"")</f>
        <v>29</v>
      </c>
      <c r="B34" s="1" t="s">
        <v>152</v>
      </c>
      <c r="C34" s="1" t="s">
        <v>153</v>
      </c>
      <c r="D34" s="10" t="s">
        <v>713</v>
      </c>
      <c r="E34" s="23">
        <v>1304.4100000000001</v>
      </c>
      <c r="F34" s="11">
        <v>340</v>
      </c>
      <c r="G34" s="11">
        <v>4</v>
      </c>
      <c r="H34" s="12">
        <v>42797</v>
      </c>
      <c r="I34" s="13" t="s">
        <v>137</v>
      </c>
    </row>
    <row r="35" spans="1:9" x14ac:dyDescent="0.3">
      <c r="A35" s="9">
        <f>IF(B35&lt;&gt;"",ROWS($B$6:B35),"")</f>
        <v>30</v>
      </c>
      <c r="B35" s="1" t="s">
        <v>102</v>
      </c>
      <c r="C35" s="1" t="s">
        <v>103</v>
      </c>
      <c r="D35" s="10" t="s">
        <v>33</v>
      </c>
      <c r="E35" s="23">
        <v>1234.07</v>
      </c>
      <c r="F35" s="11">
        <v>273</v>
      </c>
      <c r="G35" s="11">
        <v>4</v>
      </c>
      <c r="H35" s="12">
        <v>42811</v>
      </c>
      <c r="I35" s="13" t="s">
        <v>37</v>
      </c>
    </row>
    <row r="36" spans="1:9" x14ac:dyDescent="0.3">
      <c r="A36" s="9">
        <f>IF(B36&lt;&gt;"",ROWS($B$6:B36),"")</f>
        <v>31</v>
      </c>
      <c r="B36" s="1" t="s">
        <v>548</v>
      </c>
      <c r="C36" s="1" t="s">
        <v>549</v>
      </c>
      <c r="D36" s="10" t="s">
        <v>33</v>
      </c>
      <c r="E36" s="23">
        <v>324</v>
      </c>
      <c r="F36" s="11">
        <v>162</v>
      </c>
      <c r="G36" s="11">
        <v>1</v>
      </c>
      <c r="H36" s="12">
        <v>42664</v>
      </c>
      <c r="I36" s="13" t="s">
        <v>48</v>
      </c>
    </row>
    <row r="37" spans="1:9" x14ac:dyDescent="0.3">
      <c r="A37" s="9">
        <f>IF(B37&lt;&gt;"",ROWS($B$6:B37),"")</f>
        <v>32</v>
      </c>
      <c r="B37" s="1" t="s">
        <v>604</v>
      </c>
      <c r="C37" s="1" t="s">
        <v>605</v>
      </c>
      <c r="D37" s="10" t="s">
        <v>33</v>
      </c>
      <c r="E37" s="23">
        <v>322.5</v>
      </c>
      <c r="F37" s="11">
        <v>215</v>
      </c>
      <c r="G37" s="11">
        <v>1</v>
      </c>
      <c r="H37" s="12">
        <v>42517</v>
      </c>
      <c r="I37" s="13" t="s">
        <v>137</v>
      </c>
    </row>
    <row r="38" spans="1:9" x14ac:dyDescent="0.3">
      <c r="A38" s="9">
        <f>IF(B38&lt;&gt;"",ROWS($B$6:B38),"")</f>
        <v>33</v>
      </c>
      <c r="B38" s="1" t="s">
        <v>270</v>
      </c>
      <c r="C38" s="1" t="s">
        <v>271</v>
      </c>
      <c r="D38" s="10" t="s">
        <v>33</v>
      </c>
      <c r="E38" s="23">
        <v>314.10000000000002</v>
      </c>
      <c r="F38" s="11">
        <v>63</v>
      </c>
      <c r="G38" s="11">
        <v>1</v>
      </c>
      <c r="H38" s="12">
        <v>42804</v>
      </c>
      <c r="I38" s="13" t="s">
        <v>54</v>
      </c>
    </row>
    <row r="39" spans="1:9" x14ac:dyDescent="0.3">
      <c r="A39" s="9">
        <f>IF(B39&lt;&gt;"",ROWS($B$6:B39),"")</f>
        <v>34</v>
      </c>
      <c r="B39" s="1" t="s">
        <v>499</v>
      </c>
      <c r="C39" s="1" t="s">
        <v>500</v>
      </c>
      <c r="D39" s="10" t="s">
        <v>62</v>
      </c>
      <c r="E39" s="23">
        <v>293.8</v>
      </c>
      <c r="F39" s="11">
        <v>61</v>
      </c>
      <c r="G39" s="11">
        <v>1</v>
      </c>
      <c r="H39" s="12">
        <v>42244</v>
      </c>
      <c r="I39" s="13" t="s">
        <v>424</v>
      </c>
    </row>
    <row r="40" spans="1:9" x14ac:dyDescent="0.3">
      <c r="A40" s="9">
        <f>IF(B40&lt;&gt;"",ROWS($B$6:B40),"")</f>
        <v>35</v>
      </c>
      <c r="B40" s="1" t="s">
        <v>536</v>
      </c>
      <c r="C40" s="1" t="s">
        <v>537</v>
      </c>
      <c r="D40" s="10" t="s">
        <v>62</v>
      </c>
      <c r="E40" s="23">
        <v>261.7</v>
      </c>
      <c r="F40" s="11">
        <v>63</v>
      </c>
      <c r="G40" s="11">
        <v>1</v>
      </c>
      <c r="H40" s="12">
        <v>42601</v>
      </c>
      <c r="I40" s="13" t="s">
        <v>424</v>
      </c>
    </row>
    <row r="41" spans="1:9" x14ac:dyDescent="0.3">
      <c r="A41" s="9">
        <f>IF(B41&lt;&gt;"",ROWS($B$6:B41),"")</f>
        <v>36</v>
      </c>
      <c r="B41" s="1" t="s">
        <v>416</v>
      </c>
      <c r="C41" s="1" t="s">
        <v>417</v>
      </c>
      <c r="D41" s="10" t="s">
        <v>717</v>
      </c>
      <c r="E41" s="23">
        <v>241.8</v>
      </c>
      <c r="F41" s="11">
        <v>59</v>
      </c>
      <c r="G41" s="11">
        <v>2</v>
      </c>
      <c r="H41" s="12">
        <v>42769</v>
      </c>
      <c r="I41" s="13" t="s">
        <v>418</v>
      </c>
    </row>
    <row r="42" spans="1:9" x14ac:dyDescent="0.3">
      <c r="A42" s="9">
        <f>IF(B42&lt;&gt;"",ROWS($B$6:B42),"")</f>
        <v>37</v>
      </c>
      <c r="B42" s="1" t="s">
        <v>681</v>
      </c>
      <c r="C42" s="1" t="s">
        <v>682</v>
      </c>
      <c r="D42" s="10" t="s">
        <v>33</v>
      </c>
      <c r="E42" s="23">
        <v>222</v>
      </c>
      <c r="F42" s="11">
        <v>82</v>
      </c>
      <c r="G42" s="11">
        <v>1</v>
      </c>
      <c r="H42" s="12">
        <v>42587</v>
      </c>
      <c r="I42" s="13" t="s">
        <v>39</v>
      </c>
    </row>
    <row r="43" spans="1:9" x14ac:dyDescent="0.3">
      <c r="A43" s="9">
        <f>IF(B43&lt;&gt;"",ROWS($B$6:B43),"")</f>
        <v>38</v>
      </c>
      <c r="B43" s="1" t="s">
        <v>572</v>
      </c>
      <c r="C43" s="1" t="s">
        <v>573</v>
      </c>
      <c r="D43" s="10" t="s">
        <v>33</v>
      </c>
      <c r="E43" s="23">
        <v>118.1</v>
      </c>
      <c r="F43" s="11">
        <v>63</v>
      </c>
      <c r="G43" s="11">
        <v>2</v>
      </c>
      <c r="H43" s="12">
        <v>42566</v>
      </c>
      <c r="I43" s="13" t="s">
        <v>48</v>
      </c>
    </row>
    <row r="44" spans="1:9" x14ac:dyDescent="0.3">
      <c r="A44" s="9">
        <f>IF(B44&lt;&gt;"",ROWS($B$6:B44),"")</f>
        <v>39</v>
      </c>
      <c r="B44" s="1" t="s">
        <v>693</v>
      </c>
      <c r="C44" s="1" t="s">
        <v>694</v>
      </c>
      <c r="D44" s="10" t="s">
        <v>33</v>
      </c>
      <c r="E44" s="23">
        <v>106.2</v>
      </c>
      <c r="F44" s="11">
        <v>41</v>
      </c>
      <c r="G44" s="11">
        <v>1</v>
      </c>
      <c r="H44" s="12">
        <v>42496</v>
      </c>
      <c r="I44" s="13" t="s">
        <v>39</v>
      </c>
    </row>
    <row r="45" spans="1:9" x14ac:dyDescent="0.3">
      <c r="A45" s="9">
        <f>IF(B45&lt;&gt;"",ROWS($B$6:B45),"")</f>
        <v>40</v>
      </c>
      <c r="B45" s="1" t="s">
        <v>217</v>
      </c>
      <c r="C45" s="1" t="s">
        <v>218</v>
      </c>
      <c r="D45" s="10" t="s">
        <v>33</v>
      </c>
      <c r="E45" s="23">
        <v>78</v>
      </c>
      <c r="F45" s="11">
        <v>23</v>
      </c>
      <c r="G45" s="11">
        <v>1</v>
      </c>
      <c r="H45" s="12">
        <v>42790</v>
      </c>
      <c r="I45" s="13" t="s">
        <v>137</v>
      </c>
    </row>
    <row r="46" spans="1:9" x14ac:dyDescent="0.3">
      <c r="A46" s="9">
        <f>IF(B46&lt;&gt;"",ROWS($B$6:B46),"")</f>
        <v>41</v>
      </c>
      <c r="B46" s="1" t="s">
        <v>430</v>
      </c>
      <c r="C46" s="1" t="s">
        <v>431</v>
      </c>
      <c r="D46" s="10" t="s">
        <v>33</v>
      </c>
      <c r="E46" s="23">
        <v>69.8</v>
      </c>
      <c r="F46" s="11">
        <v>13</v>
      </c>
      <c r="G46" s="11">
        <v>1</v>
      </c>
      <c r="H46" s="12">
        <v>42832</v>
      </c>
      <c r="I46" s="13" t="s">
        <v>137</v>
      </c>
    </row>
    <row r="47" spans="1:9" x14ac:dyDescent="0.3">
      <c r="A47" s="9">
        <f>IF(B47&lt;&gt;"",ROWS($B$6:B47),"")</f>
        <v>42</v>
      </c>
      <c r="B47" s="1" t="s">
        <v>600</v>
      </c>
      <c r="C47" s="1" t="s">
        <v>601</v>
      </c>
      <c r="D47" s="10" t="s">
        <v>62</v>
      </c>
      <c r="E47" s="23">
        <v>67.2</v>
      </c>
      <c r="F47" s="11">
        <v>15</v>
      </c>
      <c r="G47" s="11">
        <v>1</v>
      </c>
      <c r="H47" s="12">
        <v>42657</v>
      </c>
      <c r="I47" s="13" t="s">
        <v>424</v>
      </c>
    </row>
    <row r="48" spans="1:9" x14ac:dyDescent="0.3">
      <c r="A48" s="9">
        <f>IF(B48&lt;&gt;"",ROWS($B$6:B48),"")</f>
        <v>43</v>
      </c>
      <c r="B48" s="1" t="s">
        <v>264</v>
      </c>
      <c r="C48" s="1" t="s">
        <v>265</v>
      </c>
      <c r="D48" s="10" t="s">
        <v>33</v>
      </c>
      <c r="E48" s="23">
        <v>65.599999999999994</v>
      </c>
      <c r="F48" s="11">
        <v>16</v>
      </c>
      <c r="G48" s="11">
        <v>1</v>
      </c>
      <c r="H48" s="12">
        <v>42769</v>
      </c>
      <c r="I48" s="13" t="s">
        <v>39</v>
      </c>
    </row>
    <row r="49" spans="1:9" x14ac:dyDescent="0.3">
      <c r="A49" s="9">
        <f>IF(B49&lt;&gt;"",ROWS($B$6:B49),"")</f>
        <v>44</v>
      </c>
      <c r="B49" s="1" t="s">
        <v>623</v>
      </c>
      <c r="C49" s="1" t="s">
        <v>624</v>
      </c>
      <c r="D49" s="10" t="s">
        <v>33</v>
      </c>
      <c r="E49" s="23">
        <v>65.599999999999994</v>
      </c>
      <c r="F49" s="11">
        <v>17</v>
      </c>
      <c r="G49" s="11">
        <v>2</v>
      </c>
      <c r="H49" s="12">
        <v>42685</v>
      </c>
      <c r="I49" s="13" t="s">
        <v>424</v>
      </c>
    </row>
    <row r="50" spans="1:9" x14ac:dyDescent="0.3">
      <c r="A50" s="9">
        <f>IF(B50&lt;&gt;"",ROWS($B$6:B50),"")</f>
        <v>45</v>
      </c>
      <c r="B50" s="1" t="s">
        <v>610</v>
      </c>
      <c r="C50" s="1" t="s">
        <v>611</v>
      </c>
      <c r="D50" s="10" t="s">
        <v>33</v>
      </c>
      <c r="E50" s="23">
        <v>50.400000000000006</v>
      </c>
      <c r="F50" s="11">
        <v>28</v>
      </c>
      <c r="G50" s="11">
        <v>1</v>
      </c>
      <c r="H50" s="12">
        <v>42650</v>
      </c>
      <c r="I50" s="13" t="s">
        <v>34</v>
      </c>
    </row>
    <row r="51" spans="1:9" x14ac:dyDescent="0.3">
      <c r="A51" s="9">
        <f>IF(B51&lt;&gt;"",ROWS($B$6:B51),"")</f>
        <v>46</v>
      </c>
      <c r="B51" s="1" t="s">
        <v>662</v>
      </c>
      <c r="C51" s="1" t="s">
        <v>663</v>
      </c>
      <c r="D51" s="10" t="s">
        <v>33</v>
      </c>
      <c r="E51" s="23">
        <v>46</v>
      </c>
      <c r="F51" s="11">
        <v>23</v>
      </c>
      <c r="G51" s="11">
        <v>1</v>
      </c>
      <c r="H51" s="12">
        <v>42322</v>
      </c>
      <c r="I51" s="13" t="s">
        <v>39</v>
      </c>
    </row>
    <row r="52" spans="1:9" x14ac:dyDescent="0.3">
      <c r="A52" s="9">
        <f>IF(B52&lt;&gt;"",ROWS($B$6:B52),"")</f>
        <v>47</v>
      </c>
      <c r="B52" s="1" t="s">
        <v>506</v>
      </c>
      <c r="C52" s="1" t="s">
        <v>507</v>
      </c>
      <c r="D52" s="10" t="s">
        <v>719</v>
      </c>
      <c r="E52" s="23">
        <v>29.6</v>
      </c>
      <c r="F52" s="11">
        <v>8</v>
      </c>
      <c r="G52" s="11">
        <v>1</v>
      </c>
      <c r="H52" s="12">
        <v>42713</v>
      </c>
      <c r="I52" s="13" t="s">
        <v>424</v>
      </c>
    </row>
    <row r="53" spans="1:9" x14ac:dyDescent="0.3">
      <c r="A53" s="9">
        <f>IF(B53&lt;&gt;"",ROWS($B$6:B53),"")</f>
        <v>48</v>
      </c>
      <c r="B53" s="1" t="s">
        <v>627</v>
      </c>
      <c r="C53" s="1" t="s">
        <v>628</v>
      </c>
      <c r="D53" s="10" t="s">
        <v>712</v>
      </c>
      <c r="E53" s="23">
        <v>28</v>
      </c>
      <c r="F53" s="11">
        <v>8</v>
      </c>
      <c r="G53" s="11">
        <v>1</v>
      </c>
      <c r="H53" s="12">
        <v>42615</v>
      </c>
      <c r="I53" s="13" t="s">
        <v>418</v>
      </c>
    </row>
    <row r="54" spans="1:9" x14ac:dyDescent="0.3">
      <c r="A54" s="9">
        <f>IF(B54&lt;&gt;"",ROWS($B$6:B54),"")</f>
        <v>49</v>
      </c>
      <c r="B54" s="1" t="s">
        <v>698</v>
      </c>
      <c r="C54" s="1" t="s">
        <v>699</v>
      </c>
      <c r="D54" s="10" t="s">
        <v>700</v>
      </c>
      <c r="E54" s="23">
        <v>28</v>
      </c>
      <c r="F54" s="11">
        <v>8</v>
      </c>
      <c r="G54" s="11">
        <v>1</v>
      </c>
      <c r="H54" s="12">
        <v>42426</v>
      </c>
      <c r="I54" s="13" t="s">
        <v>418</v>
      </c>
    </row>
    <row r="55" spans="1:9" x14ac:dyDescent="0.3">
      <c r="A55" s="9">
        <f>IF(B55&lt;&gt;"",ROWS($B$6:B55),"")</f>
        <v>50</v>
      </c>
      <c r="B55" s="1" t="s">
        <v>675</v>
      </c>
      <c r="C55" s="1" t="s">
        <v>676</v>
      </c>
      <c r="D55" s="10" t="s">
        <v>721</v>
      </c>
      <c r="E55" s="23">
        <v>5</v>
      </c>
      <c r="F55" s="11">
        <v>2</v>
      </c>
      <c r="G55" s="11">
        <v>1</v>
      </c>
      <c r="H55" s="12">
        <v>42804</v>
      </c>
      <c r="I55" s="13" t="s">
        <v>281</v>
      </c>
    </row>
    <row r="56" spans="1:9" x14ac:dyDescent="0.3">
      <c r="E56" s="21">
        <f>SUBTOTAL(109,Table3_Gegužė[Pajamos])</f>
        <v>834466.69</v>
      </c>
      <c r="F56" s="14">
        <f>SUBTOTAL(109,Table3_Gegužė[Žiūrovų skaičius])</f>
        <v>166266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6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17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35</v>
      </c>
      <c r="C6" s="1" t="s">
        <v>36</v>
      </c>
      <c r="D6" s="10" t="s">
        <v>33</v>
      </c>
      <c r="E6" s="23">
        <v>333477.92</v>
      </c>
      <c r="F6" s="11">
        <v>60208</v>
      </c>
      <c r="G6" s="11">
        <v>28</v>
      </c>
      <c r="H6" s="12">
        <v>42881</v>
      </c>
      <c r="I6" s="13" t="s">
        <v>37</v>
      </c>
    </row>
    <row r="7" spans="1:9" x14ac:dyDescent="0.3">
      <c r="A7" s="9">
        <f>IF(B7&lt;&gt;"",ROWS($B$6:B7),"")</f>
        <v>2</v>
      </c>
      <c r="B7" s="1" t="s">
        <v>81</v>
      </c>
      <c r="C7" s="1" t="s">
        <v>82</v>
      </c>
      <c r="D7" s="10" t="s">
        <v>33</v>
      </c>
      <c r="E7" s="23">
        <v>188910.86999999994</v>
      </c>
      <c r="F7" s="11">
        <v>33338</v>
      </c>
      <c r="G7" s="11">
        <v>15</v>
      </c>
      <c r="H7" s="12">
        <v>42895</v>
      </c>
      <c r="I7" s="13" t="s">
        <v>34</v>
      </c>
    </row>
    <row r="8" spans="1:9" x14ac:dyDescent="0.3">
      <c r="A8" s="9">
        <f>IF(B8&lt;&gt;"",ROWS($B$6:B8),"")</f>
        <v>3</v>
      </c>
      <c r="B8" s="1" t="s">
        <v>31</v>
      </c>
      <c r="C8" s="1" t="s">
        <v>32</v>
      </c>
      <c r="D8" s="10" t="s">
        <v>33</v>
      </c>
      <c r="E8" s="23">
        <v>136524.9</v>
      </c>
      <c r="F8" s="11">
        <v>27271</v>
      </c>
      <c r="G8" s="11">
        <v>24</v>
      </c>
      <c r="H8" s="12">
        <v>42916</v>
      </c>
      <c r="I8" s="13" t="s">
        <v>34</v>
      </c>
    </row>
    <row r="9" spans="1:9" x14ac:dyDescent="0.3">
      <c r="A9" s="9">
        <f>IF(B9&lt;&gt;"",ROWS($B$6:B9),"")</f>
        <v>4</v>
      </c>
      <c r="B9" s="1" t="s">
        <v>99</v>
      </c>
      <c r="C9" s="1" t="s">
        <v>100</v>
      </c>
      <c r="D9" s="10" t="s">
        <v>33</v>
      </c>
      <c r="E9" s="23">
        <v>115814.68</v>
      </c>
      <c r="F9" s="11">
        <v>22921</v>
      </c>
      <c r="G9" s="11">
        <v>15</v>
      </c>
      <c r="H9" s="12">
        <v>42902</v>
      </c>
      <c r="I9" s="13" t="s">
        <v>101</v>
      </c>
    </row>
    <row r="10" spans="1:9" x14ac:dyDescent="0.3">
      <c r="A10" s="9">
        <f>IF(B10&lt;&gt;"",ROWS($B$6:B10),"")</f>
        <v>5</v>
      </c>
      <c r="B10" s="1" t="s">
        <v>138</v>
      </c>
      <c r="C10" s="1" t="s">
        <v>139</v>
      </c>
      <c r="D10" s="10" t="s">
        <v>33</v>
      </c>
      <c r="E10" s="23">
        <v>92314.16</v>
      </c>
      <c r="F10" s="11">
        <v>18014</v>
      </c>
      <c r="G10" s="11">
        <v>18</v>
      </c>
      <c r="H10" s="12">
        <v>42888</v>
      </c>
      <c r="I10" s="13" t="s">
        <v>57</v>
      </c>
    </row>
    <row r="11" spans="1:9" x14ac:dyDescent="0.3">
      <c r="A11" s="9">
        <f>IF(B11&lt;&gt;"",ROWS($B$6:B11),"")</f>
        <v>6</v>
      </c>
      <c r="B11" s="1" t="s">
        <v>181</v>
      </c>
      <c r="C11" s="1" t="s">
        <v>182</v>
      </c>
      <c r="D11" s="10" t="s">
        <v>114</v>
      </c>
      <c r="E11" s="23">
        <v>54198</v>
      </c>
      <c r="F11" s="11">
        <v>13717</v>
      </c>
      <c r="G11" s="11">
        <v>13</v>
      </c>
      <c r="H11" s="12">
        <v>42881</v>
      </c>
      <c r="I11" s="13" t="s">
        <v>183</v>
      </c>
    </row>
    <row r="12" spans="1:9" x14ac:dyDescent="0.3">
      <c r="A12" s="9">
        <f>IF(B12&lt;&gt;"",ROWS($B$6:B12),"")</f>
        <v>7</v>
      </c>
      <c r="B12" s="1" t="s">
        <v>46</v>
      </c>
      <c r="C12" s="1" t="s">
        <v>47</v>
      </c>
      <c r="D12" s="10" t="s">
        <v>33</v>
      </c>
      <c r="E12" s="23">
        <v>47977.27</v>
      </c>
      <c r="F12" s="11">
        <v>11415</v>
      </c>
      <c r="G12" s="11">
        <v>15</v>
      </c>
      <c r="H12" s="12">
        <v>42839</v>
      </c>
      <c r="I12" s="13" t="s">
        <v>48</v>
      </c>
    </row>
    <row r="13" spans="1:9" x14ac:dyDescent="0.3">
      <c r="A13" s="9">
        <f>IF(B13&lt;&gt;"",ROWS($B$6:B13),"")</f>
        <v>8</v>
      </c>
      <c r="B13" s="1" t="s">
        <v>150</v>
      </c>
      <c r="C13" s="1" t="s">
        <v>151</v>
      </c>
      <c r="D13" s="10" t="s">
        <v>33</v>
      </c>
      <c r="E13" s="23">
        <v>46449.78</v>
      </c>
      <c r="F13" s="11">
        <v>9345</v>
      </c>
      <c r="G13" s="11">
        <v>7</v>
      </c>
      <c r="H13" s="12">
        <v>42874</v>
      </c>
      <c r="I13" s="13" t="s">
        <v>57</v>
      </c>
    </row>
    <row r="14" spans="1:9" x14ac:dyDescent="0.3">
      <c r="A14" s="9">
        <f>IF(B14&lt;&gt;"",ROWS($B$6:B14),"")</f>
        <v>9</v>
      </c>
      <c r="B14" s="1" t="s">
        <v>168</v>
      </c>
      <c r="C14" s="1" t="s">
        <v>169</v>
      </c>
      <c r="D14" s="10" t="s">
        <v>33</v>
      </c>
      <c r="E14" s="23">
        <v>44813.58</v>
      </c>
      <c r="F14" s="11">
        <v>10857</v>
      </c>
      <c r="G14" s="11">
        <v>18</v>
      </c>
      <c r="H14" s="12">
        <v>42867</v>
      </c>
      <c r="I14" s="13" t="s">
        <v>170</v>
      </c>
    </row>
    <row r="15" spans="1:9" x14ac:dyDescent="0.3">
      <c r="A15" s="9">
        <f>IF(B15&lt;&gt;"",ROWS($B$6:B15),"")</f>
        <v>10</v>
      </c>
      <c r="B15" s="1" t="s">
        <v>325</v>
      </c>
      <c r="C15" s="1" t="s">
        <v>326</v>
      </c>
      <c r="D15" s="10" t="s">
        <v>114</v>
      </c>
      <c r="E15" s="23">
        <v>24467.85</v>
      </c>
      <c r="F15" s="11">
        <v>5151</v>
      </c>
      <c r="G15" s="11">
        <v>10</v>
      </c>
      <c r="H15" s="12">
        <v>42895</v>
      </c>
      <c r="I15" s="13" t="s">
        <v>115</v>
      </c>
    </row>
    <row r="16" spans="1:9" x14ac:dyDescent="0.3">
      <c r="A16" s="9">
        <f>IF(B16&lt;&gt;"",ROWS($B$6:B16),"")</f>
        <v>11</v>
      </c>
      <c r="B16" s="1" t="s">
        <v>140</v>
      </c>
      <c r="C16" s="1" t="s">
        <v>141</v>
      </c>
      <c r="D16" s="10" t="s">
        <v>33</v>
      </c>
      <c r="E16" s="23">
        <v>21369.62</v>
      </c>
      <c r="F16" s="11">
        <v>3996</v>
      </c>
      <c r="G16" s="11">
        <v>8</v>
      </c>
      <c r="H16" s="12">
        <v>42867</v>
      </c>
      <c r="I16" s="13" t="s">
        <v>48</v>
      </c>
    </row>
    <row r="17" spans="1:9" x14ac:dyDescent="0.3">
      <c r="A17" s="9">
        <f>IF(B17&lt;&gt;"",ROWS($B$6:B17),"")</f>
        <v>12</v>
      </c>
      <c r="B17" s="1" t="s">
        <v>339</v>
      </c>
      <c r="C17" s="1" t="s">
        <v>340</v>
      </c>
      <c r="D17" s="10" t="s">
        <v>341</v>
      </c>
      <c r="E17" s="23">
        <v>20520</v>
      </c>
      <c r="F17" s="11">
        <v>4117</v>
      </c>
      <c r="G17" s="11">
        <v>10</v>
      </c>
      <c r="H17" s="12">
        <v>42874</v>
      </c>
      <c r="I17" s="13" t="s">
        <v>183</v>
      </c>
    </row>
    <row r="18" spans="1:9" x14ac:dyDescent="0.3">
      <c r="A18" s="9">
        <f>IF(B18&lt;&gt;"",ROWS($B$6:B18),"")</f>
        <v>13</v>
      </c>
      <c r="B18" s="1" t="s">
        <v>361</v>
      </c>
      <c r="C18" s="1" t="s">
        <v>362</v>
      </c>
      <c r="D18" s="10" t="s">
        <v>33</v>
      </c>
      <c r="E18" s="23">
        <v>17664.98</v>
      </c>
      <c r="F18" s="11">
        <v>3542</v>
      </c>
      <c r="G18" s="11">
        <v>12</v>
      </c>
      <c r="H18" s="12">
        <v>42894</v>
      </c>
      <c r="I18" s="13" t="s">
        <v>39</v>
      </c>
    </row>
    <row r="19" spans="1:9" x14ac:dyDescent="0.3">
      <c r="A19" s="9">
        <f>IF(B19&lt;&gt;"",ROWS($B$6:B19),"")</f>
        <v>14</v>
      </c>
      <c r="B19" s="1" t="s">
        <v>166</v>
      </c>
      <c r="C19" s="1" t="s">
        <v>167</v>
      </c>
      <c r="D19" s="10" t="s">
        <v>33</v>
      </c>
      <c r="E19" s="23">
        <v>16334.63</v>
      </c>
      <c r="F19" s="11">
        <v>2952</v>
      </c>
      <c r="G19" s="11">
        <v>6</v>
      </c>
      <c r="H19" s="12">
        <v>42867</v>
      </c>
      <c r="I19" s="13" t="s">
        <v>57</v>
      </c>
    </row>
    <row r="20" spans="1:9" x14ac:dyDescent="0.3">
      <c r="A20" s="9">
        <f>IF(B20&lt;&gt;"",ROWS($B$6:B20),"")</f>
        <v>15</v>
      </c>
      <c r="B20" s="1" t="s">
        <v>351</v>
      </c>
      <c r="C20" s="1" t="s">
        <v>352</v>
      </c>
      <c r="D20" s="10" t="s">
        <v>353</v>
      </c>
      <c r="E20" s="23">
        <v>18307</v>
      </c>
      <c r="F20" s="11">
        <v>4620</v>
      </c>
      <c r="G20" s="11">
        <v>10</v>
      </c>
      <c r="H20" s="12">
        <v>42902</v>
      </c>
      <c r="I20" s="13" t="s">
        <v>183</v>
      </c>
    </row>
    <row r="21" spans="1:9" x14ac:dyDescent="0.3">
      <c r="A21" s="9">
        <f>IF(B21&lt;&gt;"",ROWS($B$6:B21),"")</f>
        <v>16</v>
      </c>
      <c r="B21" s="1" t="s">
        <v>300</v>
      </c>
      <c r="C21" s="1" t="s">
        <v>301</v>
      </c>
      <c r="D21" s="10" t="s">
        <v>33</v>
      </c>
      <c r="E21" s="23">
        <v>15065.96</v>
      </c>
      <c r="F21" s="11">
        <v>3312</v>
      </c>
      <c r="G21" s="11">
        <v>11</v>
      </c>
      <c r="H21" s="12">
        <v>42909</v>
      </c>
      <c r="I21" s="13" t="s">
        <v>137</v>
      </c>
    </row>
    <row r="22" spans="1:9" x14ac:dyDescent="0.3">
      <c r="A22" s="9">
        <f>IF(B22&lt;&gt;"",ROWS($B$6:B22),"")</f>
        <v>17</v>
      </c>
      <c r="B22" s="1" t="s">
        <v>89</v>
      </c>
      <c r="C22" s="1" t="s">
        <v>90</v>
      </c>
      <c r="D22" s="10" t="s">
        <v>33</v>
      </c>
      <c r="E22" s="23">
        <v>73751.820000000007</v>
      </c>
      <c r="F22" s="11">
        <v>3112</v>
      </c>
      <c r="G22" s="11">
        <v>12</v>
      </c>
      <c r="H22" s="12">
        <v>42916</v>
      </c>
      <c r="I22" s="13" t="s">
        <v>54</v>
      </c>
    </row>
    <row r="23" spans="1:9" x14ac:dyDescent="0.3">
      <c r="A23" s="9">
        <f>IF(B23&lt;&gt;"",ROWS($B$6:B23),"")</f>
        <v>18</v>
      </c>
      <c r="B23" s="1" t="s">
        <v>319</v>
      </c>
      <c r="C23" s="1" t="s">
        <v>320</v>
      </c>
      <c r="D23" s="10" t="s">
        <v>114</v>
      </c>
      <c r="E23" s="23">
        <v>13937.81</v>
      </c>
      <c r="F23" s="11">
        <v>2990</v>
      </c>
      <c r="G23" s="11">
        <v>10</v>
      </c>
      <c r="H23" s="12">
        <v>42909</v>
      </c>
      <c r="I23" s="13" t="s">
        <v>115</v>
      </c>
    </row>
    <row r="24" spans="1:9" x14ac:dyDescent="0.3">
      <c r="A24" s="9">
        <f>IF(B24&lt;&gt;"",ROWS($B$6:B24),"")</f>
        <v>19</v>
      </c>
      <c r="B24" s="1" t="s">
        <v>290</v>
      </c>
      <c r="C24" s="1" t="s">
        <v>291</v>
      </c>
      <c r="D24" s="10" t="s">
        <v>33</v>
      </c>
      <c r="E24" s="23">
        <v>10803.46</v>
      </c>
      <c r="F24" s="11">
        <v>2044</v>
      </c>
      <c r="G24" s="11">
        <v>6</v>
      </c>
      <c r="H24" s="12">
        <v>42874</v>
      </c>
      <c r="I24" s="13" t="s">
        <v>39</v>
      </c>
    </row>
    <row r="25" spans="1:9" x14ac:dyDescent="0.3">
      <c r="A25" s="9">
        <f>IF(B25&lt;&gt;"",ROWS($B$6:B25),"")</f>
        <v>20</v>
      </c>
      <c r="B25" s="1" t="s">
        <v>386</v>
      </c>
      <c r="C25" s="1" t="s">
        <v>387</v>
      </c>
      <c r="D25" s="10" t="s">
        <v>62</v>
      </c>
      <c r="E25" s="23">
        <v>11056.1</v>
      </c>
      <c r="F25" s="11">
        <v>2421</v>
      </c>
      <c r="G25" s="11">
        <v>10</v>
      </c>
      <c r="H25" s="12">
        <v>42888</v>
      </c>
      <c r="I25" s="13" t="s">
        <v>183</v>
      </c>
    </row>
    <row r="26" spans="1:9" x14ac:dyDescent="0.3">
      <c r="A26" s="9">
        <f>IF(B26&lt;&gt;"",ROWS($B$6:B26),"")</f>
        <v>21</v>
      </c>
      <c r="B26" s="1" t="s">
        <v>394</v>
      </c>
      <c r="C26" s="1" t="s">
        <v>395</v>
      </c>
      <c r="D26" s="10" t="s">
        <v>62</v>
      </c>
      <c r="E26" s="23">
        <v>9406.58</v>
      </c>
      <c r="F26" s="11">
        <v>2059</v>
      </c>
      <c r="G26" s="11">
        <v>10</v>
      </c>
      <c r="H26" s="12">
        <v>42902</v>
      </c>
      <c r="I26" s="13" t="s">
        <v>39</v>
      </c>
    </row>
    <row r="27" spans="1:9" x14ac:dyDescent="0.3">
      <c r="A27" s="9">
        <f>IF(B27&lt;&gt;"",ROWS($B$6:B27),"")</f>
        <v>22</v>
      </c>
      <c r="B27" s="1" t="s">
        <v>52</v>
      </c>
      <c r="C27" s="1" t="s">
        <v>53</v>
      </c>
      <c r="D27" s="10" t="s">
        <v>33</v>
      </c>
      <c r="E27" s="23">
        <v>6967.29</v>
      </c>
      <c r="F27" s="11">
        <v>1701</v>
      </c>
      <c r="G27" s="11">
        <v>5</v>
      </c>
      <c r="H27" s="12">
        <v>42825</v>
      </c>
      <c r="I27" s="13" t="s">
        <v>54</v>
      </c>
    </row>
    <row r="28" spans="1:9" x14ac:dyDescent="0.3">
      <c r="A28" s="9">
        <f>IF(B28&lt;&gt;"",ROWS($B$6:B28),"")</f>
        <v>23</v>
      </c>
      <c r="B28" s="1" t="s">
        <v>104</v>
      </c>
      <c r="C28" s="1" t="s">
        <v>105</v>
      </c>
      <c r="D28" s="10" t="s">
        <v>33</v>
      </c>
      <c r="E28" s="23">
        <v>6615.96</v>
      </c>
      <c r="F28" s="11">
        <v>1222</v>
      </c>
      <c r="G28" s="11">
        <v>9</v>
      </c>
      <c r="H28" s="12">
        <v>42853</v>
      </c>
      <c r="I28" s="13" t="s">
        <v>37</v>
      </c>
    </row>
    <row r="29" spans="1:9" x14ac:dyDescent="0.3">
      <c r="A29" s="9">
        <f>IF(B29&lt;&gt;"",ROWS($B$6:B29),"")</f>
        <v>24</v>
      </c>
      <c r="B29" s="1" t="s">
        <v>432</v>
      </c>
      <c r="C29" s="1" t="s">
        <v>433</v>
      </c>
      <c r="D29" s="10" t="s">
        <v>243</v>
      </c>
      <c r="E29" s="23">
        <v>7403</v>
      </c>
      <c r="F29" s="11">
        <v>3400</v>
      </c>
      <c r="G29" s="11">
        <v>1</v>
      </c>
      <c r="H29" s="12">
        <v>42654</v>
      </c>
      <c r="I29" s="13" t="s">
        <v>434</v>
      </c>
    </row>
    <row r="30" spans="1:9" x14ac:dyDescent="0.3">
      <c r="A30" s="9">
        <f>IF(B30&lt;&gt;"",ROWS($B$6:B30),"")</f>
        <v>25</v>
      </c>
      <c r="B30" s="1" t="s">
        <v>483</v>
      </c>
      <c r="C30" s="1" t="s">
        <v>484</v>
      </c>
      <c r="D30" s="10" t="s">
        <v>33</v>
      </c>
      <c r="E30" s="23">
        <v>4170.9399999999996</v>
      </c>
      <c r="F30" s="11">
        <v>893</v>
      </c>
      <c r="G30" s="11">
        <v>14</v>
      </c>
      <c r="H30" s="12">
        <v>42888</v>
      </c>
      <c r="I30" s="13" t="s">
        <v>137</v>
      </c>
    </row>
    <row r="31" spans="1:9" x14ac:dyDescent="0.3">
      <c r="A31" s="9">
        <f>IF(B31&lt;&gt;"",ROWS($B$6:B31),"")</f>
        <v>26</v>
      </c>
      <c r="B31" s="1" t="s">
        <v>447</v>
      </c>
      <c r="C31" s="1" t="s">
        <v>448</v>
      </c>
      <c r="D31" s="10" t="s">
        <v>62</v>
      </c>
      <c r="E31" s="23">
        <v>3892.5</v>
      </c>
      <c r="F31" s="11">
        <v>906</v>
      </c>
      <c r="G31" s="11">
        <v>7</v>
      </c>
      <c r="H31" s="12">
        <v>42888</v>
      </c>
      <c r="I31" s="13" t="s">
        <v>424</v>
      </c>
    </row>
    <row r="32" spans="1:9" x14ac:dyDescent="0.3">
      <c r="A32" s="9">
        <f>IF(B32&lt;&gt;"",ROWS($B$6:B32),"")</f>
        <v>27</v>
      </c>
      <c r="B32" s="1" t="s">
        <v>501</v>
      </c>
      <c r="C32" s="1" t="s">
        <v>502</v>
      </c>
      <c r="D32" s="10" t="s">
        <v>503</v>
      </c>
      <c r="E32" s="23">
        <v>2725.9</v>
      </c>
      <c r="F32" s="11">
        <v>682</v>
      </c>
      <c r="G32" s="11">
        <v>9</v>
      </c>
      <c r="H32" s="12">
        <v>42895</v>
      </c>
      <c r="I32" s="13" t="s">
        <v>424</v>
      </c>
    </row>
    <row r="33" spans="1:9" x14ac:dyDescent="0.3">
      <c r="A33" s="9">
        <f>IF(B33&lt;&gt;"",ROWS($B$6:B33),"")</f>
        <v>28</v>
      </c>
      <c r="B33" s="1" t="s">
        <v>492</v>
      </c>
      <c r="C33" s="1" t="s">
        <v>493</v>
      </c>
      <c r="D33" s="10" t="s">
        <v>62</v>
      </c>
      <c r="E33" s="23">
        <v>4029</v>
      </c>
      <c r="F33" s="11">
        <v>1615</v>
      </c>
      <c r="G33" s="11">
        <v>1</v>
      </c>
      <c r="H33" s="12" t="s">
        <v>494</v>
      </c>
      <c r="I33" s="13" t="s">
        <v>434</v>
      </c>
    </row>
    <row r="34" spans="1:9" x14ac:dyDescent="0.3">
      <c r="A34" s="9">
        <f>IF(B34&lt;&gt;"",ROWS($B$6:B34),"")</f>
        <v>29</v>
      </c>
      <c r="B34" s="1" t="s">
        <v>234</v>
      </c>
      <c r="C34" s="1" t="s">
        <v>235</v>
      </c>
      <c r="D34" s="10" t="s">
        <v>114</v>
      </c>
      <c r="E34" s="23">
        <v>2614.9499999999998</v>
      </c>
      <c r="F34" s="11">
        <v>488</v>
      </c>
      <c r="G34" s="11">
        <v>8</v>
      </c>
      <c r="H34" s="12">
        <v>42860</v>
      </c>
      <c r="I34" s="13" t="s">
        <v>115</v>
      </c>
    </row>
    <row r="35" spans="1:9" x14ac:dyDescent="0.3">
      <c r="A35" s="9">
        <f>IF(B35&lt;&gt;"",ROWS($B$6:B35),"")</f>
        <v>30</v>
      </c>
      <c r="B35" s="1" t="s">
        <v>530</v>
      </c>
      <c r="C35" s="1" t="s">
        <v>530</v>
      </c>
      <c r="D35" s="10" t="s">
        <v>510</v>
      </c>
      <c r="E35" s="23">
        <v>2954.4</v>
      </c>
      <c r="F35" s="11">
        <v>1503</v>
      </c>
      <c r="G35" s="11">
        <v>1</v>
      </c>
      <c r="H35" s="12" t="s">
        <v>531</v>
      </c>
      <c r="I35" s="13" t="s">
        <v>434</v>
      </c>
    </row>
    <row r="36" spans="1:9" x14ac:dyDescent="0.3">
      <c r="A36" s="9">
        <f>IF(B36&lt;&gt;"",ROWS($B$6:B36),"")</f>
        <v>31</v>
      </c>
      <c r="B36" s="1" t="s">
        <v>528</v>
      </c>
      <c r="C36" s="1" t="s">
        <v>528</v>
      </c>
      <c r="D36" s="10" t="s">
        <v>510</v>
      </c>
      <c r="E36" s="23">
        <v>3001.1</v>
      </c>
      <c r="F36" s="11">
        <v>1293</v>
      </c>
      <c r="G36" s="11">
        <v>1</v>
      </c>
      <c r="H36" s="12" t="s">
        <v>529</v>
      </c>
      <c r="I36" s="13" t="s">
        <v>434</v>
      </c>
    </row>
    <row r="37" spans="1:9" x14ac:dyDescent="0.3">
      <c r="A37" s="9">
        <f>IF(B37&lt;&gt;"",ROWS($B$6:B37),"")</f>
        <v>32</v>
      </c>
      <c r="B37" s="1" t="s">
        <v>542</v>
      </c>
      <c r="C37" s="1" t="s">
        <v>543</v>
      </c>
      <c r="D37" s="10" t="s">
        <v>544</v>
      </c>
      <c r="E37" s="23">
        <v>2465</v>
      </c>
      <c r="F37" s="11">
        <v>1321</v>
      </c>
      <c r="G37" s="11">
        <v>1</v>
      </c>
      <c r="H37" s="12">
        <v>40789</v>
      </c>
      <c r="I37" s="13" t="s">
        <v>434</v>
      </c>
    </row>
    <row r="38" spans="1:9" x14ac:dyDescent="0.3">
      <c r="A38" s="9">
        <f>IF(B38&lt;&gt;"",ROWS($B$6:B38),"")</f>
        <v>33</v>
      </c>
      <c r="B38" s="1" t="s">
        <v>478</v>
      </c>
      <c r="C38" s="1" t="s">
        <v>479</v>
      </c>
      <c r="D38" s="10" t="s">
        <v>718</v>
      </c>
      <c r="E38" s="23">
        <v>4942.3999999999996</v>
      </c>
      <c r="F38" s="11">
        <v>2170</v>
      </c>
      <c r="G38" s="11">
        <v>1</v>
      </c>
      <c r="H38" s="12">
        <v>42030</v>
      </c>
      <c r="I38" s="13" t="s">
        <v>434</v>
      </c>
    </row>
    <row r="39" spans="1:9" x14ac:dyDescent="0.3">
      <c r="A39" s="9">
        <f>IF(B39&lt;&gt;"",ROWS($B$6:B39),"")</f>
        <v>34</v>
      </c>
      <c r="B39" s="1" t="s">
        <v>532</v>
      </c>
      <c r="C39" s="1" t="s">
        <v>533</v>
      </c>
      <c r="D39" s="10" t="s">
        <v>62</v>
      </c>
      <c r="E39" s="23">
        <v>2299.5</v>
      </c>
      <c r="F39" s="11">
        <v>617</v>
      </c>
      <c r="G39" s="11">
        <v>5</v>
      </c>
      <c r="H39" s="12">
        <v>42902</v>
      </c>
      <c r="I39" s="13" t="s">
        <v>183</v>
      </c>
    </row>
    <row r="40" spans="1:9" x14ac:dyDescent="0.3">
      <c r="A40" s="9">
        <f>IF(B40&lt;&gt;"",ROWS($B$6:B40),"")</f>
        <v>35</v>
      </c>
      <c r="B40" s="1" t="s">
        <v>563</v>
      </c>
      <c r="C40" s="1" t="s">
        <v>564</v>
      </c>
      <c r="D40" s="10" t="s">
        <v>544</v>
      </c>
      <c r="E40" s="23">
        <v>1879</v>
      </c>
      <c r="F40" s="11">
        <v>946</v>
      </c>
      <c r="G40" s="11">
        <v>1</v>
      </c>
      <c r="H40" s="12">
        <v>41307</v>
      </c>
      <c r="I40" s="13" t="s">
        <v>434</v>
      </c>
    </row>
    <row r="41" spans="1:9" x14ac:dyDescent="0.3">
      <c r="A41" s="9">
        <f>IF(B41&lt;&gt;"",ROWS($B$6:B41),"")</f>
        <v>36</v>
      </c>
      <c r="B41" s="1" t="s">
        <v>596</v>
      </c>
      <c r="C41" s="1" t="s">
        <v>597</v>
      </c>
      <c r="D41" s="10" t="s">
        <v>721</v>
      </c>
      <c r="E41" s="23">
        <v>1087</v>
      </c>
      <c r="F41" s="11">
        <v>551</v>
      </c>
      <c r="G41" s="11">
        <v>1</v>
      </c>
      <c r="H41" s="12">
        <v>42301</v>
      </c>
      <c r="I41" s="13" t="s">
        <v>434</v>
      </c>
    </row>
    <row r="42" spans="1:9" x14ac:dyDescent="0.3">
      <c r="A42" s="9">
        <f>IF(B42&lt;&gt;"",ROWS($B$6:B42),"")</f>
        <v>37</v>
      </c>
      <c r="B42" s="1" t="s">
        <v>463</v>
      </c>
      <c r="C42" s="1" t="s">
        <v>464</v>
      </c>
      <c r="D42" s="10" t="s">
        <v>33</v>
      </c>
      <c r="E42" s="23">
        <v>808.69</v>
      </c>
      <c r="F42" s="11">
        <v>208</v>
      </c>
      <c r="G42" s="11">
        <v>18</v>
      </c>
      <c r="H42" s="12">
        <v>42881</v>
      </c>
      <c r="I42" s="13" t="s">
        <v>137</v>
      </c>
    </row>
    <row r="43" spans="1:9" x14ac:dyDescent="0.3">
      <c r="A43" s="9">
        <f>IF(B43&lt;&gt;"",ROWS($B$6:B43),"")</f>
        <v>38</v>
      </c>
      <c r="B43" s="1" t="s">
        <v>612</v>
      </c>
      <c r="C43" s="1" t="s">
        <v>612</v>
      </c>
      <c r="D43" s="10" t="s">
        <v>510</v>
      </c>
      <c r="E43" s="23">
        <v>743.6</v>
      </c>
      <c r="F43" s="11">
        <v>382</v>
      </c>
      <c r="G43" s="11">
        <v>1</v>
      </c>
      <c r="H43" s="12" t="s">
        <v>613</v>
      </c>
      <c r="I43" s="13" t="s">
        <v>434</v>
      </c>
    </row>
    <row r="44" spans="1:9" x14ac:dyDescent="0.3">
      <c r="A44" s="9">
        <f>IF(B44&lt;&gt;"",ROWS($B$6:B44),"")</f>
        <v>39</v>
      </c>
      <c r="B44" s="1" t="s">
        <v>152</v>
      </c>
      <c r="C44" s="1" t="s">
        <v>153</v>
      </c>
      <c r="D44" s="10" t="s">
        <v>713</v>
      </c>
      <c r="E44" s="23">
        <v>577.6</v>
      </c>
      <c r="F44" s="11">
        <v>213</v>
      </c>
      <c r="G44" s="11">
        <v>5</v>
      </c>
      <c r="H44" s="12">
        <v>42797</v>
      </c>
      <c r="I44" s="13" t="s">
        <v>137</v>
      </c>
    </row>
    <row r="45" spans="1:9" x14ac:dyDescent="0.3">
      <c r="A45" s="9">
        <f>IF(B45&lt;&gt;"",ROWS($B$6:B45),"")</f>
        <v>40</v>
      </c>
      <c r="B45" s="1" t="s">
        <v>60</v>
      </c>
      <c r="C45" s="1" t="s">
        <v>61</v>
      </c>
      <c r="D45" s="10" t="s">
        <v>62</v>
      </c>
      <c r="E45" s="23">
        <v>564</v>
      </c>
      <c r="F45" s="11">
        <v>345</v>
      </c>
      <c r="G45" s="11">
        <v>1</v>
      </c>
      <c r="H45" s="12">
        <v>42748</v>
      </c>
      <c r="I45" s="13" t="s">
        <v>39</v>
      </c>
    </row>
    <row r="46" spans="1:9" x14ac:dyDescent="0.3">
      <c r="A46" s="9">
        <f>IF(B46&lt;&gt;"",ROWS($B$6:B46),"")</f>
        <v>41</v>
      </c>
      <c r="B46" s="1" t="s">
        <v>602</v>
      </c>
      <c r="C46" s="1" t="s">
        <v>603</v>
      </c>
      <c r="D46" s="10" t="s">
        <v>33</v>
      </c>
      <c r="E46" s="23">
        <v>544.5</v>
      </c>
      <c r="F46" s="11">
        <v>345</v>
      </c>
      <c r="G46" s="11">
        <v>1</v>
      </c>
      <c r="H46" s="12">
        <v>42503</v>
      </c>
      <c r="I46" s="13" t="s">
        <v>54</v>
      </c>
    </row>
    <row r="47" spans="1:9" x14ac:dyDescent="0.3">
      <c r="A47" s="9">
        <f>IF(B47&lt;&gt;"",ROWS($B$6:B47),"")</f>
        <v>42</v>
      </c>
      <c r="B47" s="1" t="s">
        <v>594</v>
      </c>
      <c r="C47" s="1" t="s">
        <v>594</v>
      </c>
      <c r="D47" s="10" t="s">
        <v>33</v>
      </c>
      <c r="E47" s="23">
        <v>518.16999999999996</v>
      </c>
      <c r="F47" s="11">
        <v>273</v>
      </c>
      <c r="G47" s="11">
        <v>3</v>
      </c>
      <c r="H47" s="12">
        <v>42447</v>
      </c>
      <c r="I47" s="13" t="s">
        <v>595</v>
      </c>
    </row>
    <row r="48" spans="1:9" x14ac:dyDescent="0.3">
      <c r="A48" s="9">
        <f>IF(B48&lt;&gt;"",ROWS($B$6:B48),"")</f>
        <v>43</v>
      </c>
      <c r="B48" s="1" t="s">
        <v>572</v>
      </c>
      <c r="C48" s="1" t="s">
        <v>573</v>
      </c>
      <c r="D48" s="10" t="s">
        <v>33</v>
      </c>
      <c r="E48" s="23">
        <v>393.8599999999999</v>
      </c>
      <c r="F48" s="11">
        <v>276</v>
      </c>
      <c r="G48" s="11">
        <v>2</v>
      </c>
      <c r="H48" s="12">
        <v>42566</v>
      </c>
      <c r="I48" s="13" t="s">
        <v>48</v>
      </c>
    </row>
    <row r="49" spans="1:9" x14ac:dyDescent="0.3">
      <c r="A49" s="9">
        <f>IF(B49&lt;&gt;"",ROWS($B$6:B49),"")</f>
        <v>44</v>
      </c>
      <c r="B49" s="1" t="s">
        <v>79</v>
      </c>
      <c r="C49" s="1" t="s">
        <v>80</v>
      </c>
      <c r="D49" s="10" t="s">
        <v>33</v>
      </c>
      <c r="E49" s="23">
        <v>484.86</v>
      </c>
      <c r="F49" s="11">
        <v>245</v>
      </c>
      <c r="G49" s="11">
        <v>1</v>
      </c>
      <c r="H49" s="12">
        <v>42727</v>
      </c>
      <c r="I49" s="13" t="s">
        <v>34</v>
      </c>
    </row>
    <row r="50" spans="1:9" x14ac:dyDescent="0.3">
      <c r="A50" s="9">
        <f>IF(B50&lt;&gt;"",ROWS($B$6:B50),"")</f>
        <v>45</v>
      </c>
      <c r="B50" s="1" t="s">
        <v>506</v>
      </c>
      <c r="C50" s="1" t="s">
        <v>507</v>
      </c>
      <c r="D50" s="10" t="s">
        <v>719</v>
      </c>
      <c r="E50" s="23">
        <v>414</v>
      </c>
      <c r="F50" s="11">
        <v>79</v>
      </c>
      <c r="G50" s="11">
        <v>1</v>
      </c>
      <c r="H50" s="12">
        <v>42713</v>
      </c>
      <c r="I50" s="13" t="s">
        <v>424</v>
      </c>
    </row>
    <row r="51" spans="1:9" x14ac:dyDescent="0.3">
      <c r="A51" s="9">
        <f>IF(B51&lt;&gt;"",ROWS($B$6:B51),"")</f>
        <v>46</v>
      </c>
      <c r="B51" s="1" t="s">
        <v>634</v>
      </c>
      <c r="C51" s="1" t="s">
        <v>635</v>
      </c>
      <c r="D51" s="10" t="s">
        <v>33</v>
      </c>
      <c r="E51" s="23">
        <v>411.9</v>
      </c>
      <c r="F51" s="11">
        <v>242</v>
      </c>
      <c r="G51" s="11">
        <v>2</v>
      </c>
      <c r="H51" s="12">
        <v>42405</v>
      </c>
      <c r="I51" s="13" t="s">
        <v>48</v>
      </c>
    </row>
    <row r="52" spans="1:9" x14ac:dyDescent="0.3">
      <c r="A52" s="9">
        <f>IF(B52&lt;&gt;"",ROWS($B$6:B52),"")</f>
        <v>47</v>
      </c>
      <c r="B52" s="1" t="s">
        <v>476</v>
      </c>
      <c r="C52" s="1" t="s">
        <v>477</v>
      </c>
      <c r="D52" s="10" t="s">
        <v>475</v>
      </c>
      <c r="E52" s="23">
        <v>387.6</v>
      </c>
      <c r="F52" s="11">
        <v>103</v>
      </c>
      <c r="G52" s="11">
        <v>6</v>
      </c>
      <c r="H52" s="12">
        <v>42860</v>
      </c>
      <c r="I52" s="13" t="s">
        <v>424</v>
      </c>
    </row>
    <row r="53" spans="1:9" x14ac:dyDescent="0.3">
      <c r="A53" s="9">
        <f>IF(B53&lt;&gt;"",ROWS($B$6:B53),"")</f>
        <v>48</v>
      </c>
      <c r="B53" s="1" t="s">
        <v>610</v>
      </c>
      <c r="C53" s="1" t="s">
        <v>611</v>
      </c>
      <c r="D53" s="10" t="s">
        <v>33</v>
      </c>
      <c r="E53" s="23">
        <v>374.4</v>
      </c>
      <c r="F53" s="11">
        <v>221</v>
      </c>
      <c r="G53" s="11">
        <v>1</v>
      </c>
      <c r="H53" s="12">
        <v>42650</v>
      </c>
      <c r="I53" s="13" t="s">
        <v>34</v>
      </c>
    </row>
    <row r="54" spans="1:9" x14ac:dyDescent="0.3">
      <c r="A54" s="9">
        <f>IF(B54&lt;&gt;"",ROWS($B$6:B54),"")</f>
        <v>49</v>
      </c>
      <c r="B54" s="1" t="s">
        <v>592</v>
      </c>
      <c r="C54" s="1" t="s">
        <v>593</v>
      </c>
      <c r="D54" s="10" t="s">
        <v>33</v>
      </c>
      <c r="E54" s="23">
        <v>373.80000000000007</v>
      </c>
      <c r="F54" s="11">
        <v>226</v>
      </c>
      <c r="G54" s="11">
        <v>1</v>
      </c>
      <c r="H54" s="12">
        <v>42587</v>
      </c>
      <c r="I54" s="13" t="s">
        <v>34</v>
      </c>
    </row>
    <row r="55" spans="1:9" x14ac:dyDescent="0.3">
      <c r="A55" s="9">
        <f>IF(B55&lt;&gt;"",ROWS($B$6:B55),"")</f>
        <v>50</v>
      </c>
      <c r="B55" s="1" t="s">
        <v>666</v>
      </c>
      <c r="C55" s="1" t="s">
        <v>667</v>
      </c>
      <c r="D55" s="10" t="s">
        <v>62</v>
      </c>
      <c r="E55" s="23">
        <v>371</v>
      </c>
      <c r="F55" s="11">
        <v>246</v>
      </c>
      <c r="G55" s="11">
        <v>1</v>
      </c>
      <c r="H55" s="12" t="s">
        <v>510</v>
      </c>
      <c r="I55" s="13" t="s">
        <v>434</v>
      </c>
    </row>
    <row r="56" spans="1:9" x14ac:dyDescent="0.3">
      <c r="A56" s="9">
        <f>IF(B56&lt;&gt;"",ROWS($B$6:B56),"")</f>
        <v>51</v>
      </c>
      <c r="B56" s="1" t="s">
        <v>108</v>
      </c>
      <c r="C56" s="1" t="s">
        <v>109</v>
      </c>
      <c r="D56" s="10" t="s">
        <v>33</v>
      </c>
      <c r="E56" s="23">
        <v>360.49</v>
      </c>
      <c r="F56" s="11">
        <v>151</v>
      </c>
      <c r="G56" s="11">
        <v>2</v>
      </c>
      <c r="H56" s="12">
        <v>42790</v>
      </c>
      <c r="I56" s="13" t="s">
        <v>39</v>
      </c>
    </row>
    <row r="57" spans="1:9" x14ac:dyDescent="0.3">
      <c r="A57" s="9">
        <f>IF(B57&lt;&gt;"",ROWS($B$6:B57),"")</f>
        <v>52</v>
      </c>
      <c r="B57" s="1" t="s">
        <v>499</v>
      </c>
      <c r="C57" s="1" t="s">
        <v>500</v>
      </c>
      <c r="D57" s="10" t="s">
        <v>62</v>
      </c>
      <c r="E57" s="23">
        <v>349.7</v>
      </c>
      <c r="F57" s="11">
        <v>78</v>
      </c>
      <c r="G57" s="11">
        <v>1</v>
      </c>
      <c r="H57" s="12">
        <v>42244</v>
      </c>
      <c r="I57" s="13" t="s">
        <v>424</v>
      </c>
    </row>
    <row r="58" spans="1:9" x14ac:dyDescent="0.3">
      <c r="A58" s="9">
        <f>IF(B58&lt;&gt;"",ROWS($B$6:B58),"")</f>
        <v>53</v>
      </c>
      <c r="B58" s="1" t="s">
        <v>548</v>
      </c>
      <c r="C58" s="1" t="s">
        <v>549</v>
      </c>
      <c r="D58" s="10" t="s">
        <v>33</v>
      </c>
      <c r="E58" s="23">
        <v>343.6</v>
      </c>
      <c r="F58" s="11">
        <v>198</v>
      </c>
      <c r="G58" s="11">
        <v>2</v>
      </c>
      <c r="H58" s="12">
        <v>42664</v>
      </c>
      <c r="I58" s="13" t="s">
        <v>48</v>
      </c>
    </row>
    <row r="59" spans="1:9" x14ac:dyDescent="0.3">
      <c r="A59" s="9">
        <f>IF(B59&lt;&gt;"",ROWS($B$6:B59),"")</f>
        <v>54</v>
      </c>
      <c r="B59" s="1" t="s">
        <v>38</v>
      </c>
      <c r="C59" s="1" t="s">
        <v>38</v>
      </c>
      <c r="D59" s="10" t="s">
        <v>27</v>
      </c>
      <c r="E59" s="23">
        <v>342.6</v>
      </c>
      <c r="F59" s="11">
        <v>133</v>
      </c>
      <c r="G59" s="11">
        <v>2</v>
      </c>
      <c r="H59" s="12">
        <v>42790</v>
      </c>
      <c r="I59" s="13" t="s">
        <v>39</v>
      </c>
    </row>
    <row r="60" spans="1:9" x14ac:dyDescent="0.3">
      <c r="A60" s="9">
        <f>IF(B60&lt;&gt;"",ROWS($B$6:B60),"")</f>
        <v>55</v>
      </c>
      <c r="B60" s="1" t="s">
        <v>618</v>
      </c>
      <c r="C60" s="1" t="s">
        <v>619</v>
      </c>
      <c r="D60" s="10" t="s">
        <v>114</v>
      </c>
      <c r="E60" s="23">
        <v>335.6</v>
      </c>
      <c r="F60" s="11">
        <v>197</v>
      </c>
      <c r="G60" s="11">
        <v>1</v>
      </c>
      <c r="H60" s="12">
        <v>42461</v>
      </c>
      <c r="I60" s="13" t="s">
        <v>620</v>
      </c>
    </row>
    <row r="61" spans="1:9" x14ac:dyDescent="0.3">
      <c r="A61" s="9">
        <f>IF(B61&lt;&gt;"",ROWS($B$6:B61),"")</f>
        <v>56</v>
      </c>
      <c r="B61" s="1" t="s">
        <v>652</v>
      </c>
      <c r="C61" s="1" t="s">
        <v>653</v>
      </c>
      <c r="D61" s="10" t="s">
        <v>243</v>
      </c>
      <c r="E61" s="23">
        <v>541</v>
      </c>
      <c r="F61" s="11">
        <v>258</v>
      </c>
      <c r="G61" s="11">
        <v>1</v>
      </c>
      <c r="H61" s="12">
        <v>41895</v>
      </c>
      <c r="I61" s="13" t="s">
        <v>434</v>
      </c>
    </row>
    <row r="62" spans="1:9" x14ac:dyDescent="0.3">
      <c r="A62" s="9">
        <f>IF(B62&lt;&gt;"",ROWS($B$6:B62),"")</f>
        <v>57</v>
      </c>
      <c r="B62" s="1" t="s">
        <v>639</v>
      </c>
      <c r="C62" s="1" t="s">
        <v>640</v>
      </c>
      <c r="D62" s="10" t="s">
        <v>33</v>
      </c>
      <c r="E62" s="23">
        <v>252.72</v>
      </c>
      <c r="F62" s="11">
        <v>151</v>
      </c>
      <c r="G62" s="11">
        <v>2</v>
      </c>
      <c r="H62" s="12">
        <v>42601</v>
      </c>
      <c r="I62" s="13" t="s">
        <v>238</v>
      </c>
    </row>
    <row r="63" spans="1:9" x14ac:dyDescent="0.3">
      <c r="A63" s="9">
        <f>IF(B63&lt;&gt;"",ROWS($B$6:B63),"")</f>
        <v>58</v>
      </c>
      <c r="B63" s="1" t="s">
        <v>679</v>
      </c>
      <c r="C63" s="1" t="s">
        <v>680</v>
      </c>
      <c r="D63" s="10" t="s">
        <v>544</v>
      </c>
      <c r="E63" s="23">
        <v>234</v>
      </c>
      <c r="F63" s="11">
        <v>117</v>
      </c>
      <c r="G63" s="11">
        <v>1</v>
      </c>
      <c r="H63" s="12">
        <v>40810</v>
      </c>
      <c r="I63" s="13" t="s">
        <v>434</v>
      </c>
    </row>
    <row r="64" spans="1:9" x14ac:dyDescent="0.3">
      <c r="A64" s="9">
        <f>IF(B64&lt;&gt;"",ROWS($B$6:B64),"")</f>
        <v>59</v>
      </c>
      <c r="B64" s="1" t="s">
        <v>625</v>
      </c>
      <c r="C64" s="1" t="s">
        <v>626</v>
      </c>
      <c r="D64" s="10" t="s">
        <v>33</v>
      </c>
      <c r="E64" s="23">
        <v>231.6</v>
      </c>
      <c r="F64" s="11">
        <v>130</v>
      </c>
      <c r="G64" s="11">
        <v>1</v>
      </c>
      <c r="H64" s="12">
        <v>42398</v>
      </c>
      <c r="I64" s="13" t="s">
        <v>39</v>
      </c>
    </row>
    <row r="65" spans="1:9" x14ac:dyDescent="0.3">
      <c r="A65" s="9">
        <f>IF(B65&lt;&gt;"",ROWS($B$6:B65),"")</f>
        <v>60</v>
      </c>
      <c r="B65" s="1" t="s">
        <v>623</v>
      </c>
      <c r="C65" s="1" t="s">
        <v>624</v>
      </c>
      <c r="D65" s="10" t="s">
        <v>33</v>
      </c>
      <c r="E65" s="23">
        <v>231</v>
      </c>
      <c r="F65" s="11">
        <v>42</v>
      </c>
      <c r="G65" s="11">
        <v>1</v>
      </c>
      <c r="H65" s="12">
        <v>42685</v>
      </c>
      <c r="I65" s="13" t="s">
        <v>424</v>
      </c>
    </row>
    <row r="66" spans="1:9" x14ac:dyDescent="0.3">
      <c r="A66" s="9">
        <f>IF(B66&lt;&gt;"",ROWS($B$6:B66),"")</f>
        <v>61</v>
      </c>
      <c r="B66" s="1" t="s">
        <v>656</v>
      </c>
      <c r="C66" s="1" t="s">
        <v>656</v>
      </c>
      <c r="D66" s="10" t="s">
        <v>510</v>
      </c>
      <c r="E66" s="23">
        <v>424</v>
      </c>
      <c r="F66" s="11">
        <v>195</v>
      </c>
      <c r="G66" s="11">
        <v>1</v>
      </c>
      <c r="H66" s="12" t="s">
        <v>657</v>
      </c>
      <c r="I66" s="13" t="s">
        <v>434</v>
      </c>
    </row>
    <row r="67" spans="1:9" x14ac:dyDescent="0.3">
      <c r="A67" s="9">
        <f>IF(B67&lt;&gt;"",ROWS($B$6:B67),"")</f>
        <v>62</v>
      </c>
      <c r="B67" s="1" t="s">
        <v>606</v>
      </c>
      <c r="C67" s="1" t="s">
        <v>607</v>
      </c>
      <c r="D67" s="10" t="s">
        <v>33</v>
      </c>
      <c r="E67" s="23">
        <v>185.8</v>
      </c>
      <c r="F67" s="11">
        <v>99</v>
      </c>
      <c r="G67" s="11">
        <v>2</v>
      </c>
      <c r="H67" s="12">
        <v>42433</v>
      </c>
      <c r="I67" s="13" t="s">
        <v>238</v>
      </c>
    </row>
    <row r="68" spans="1:9" x14ac:dyDescent="0.3">
      <c r="A68" s="9">
        <f>IF(B68&lt;&gt;"",ROWS($B$6:B68),"")</f>
        <v>63</v>
      </c>
      <c r="B68" s="1" t="s">
        <v>536</v>
      </c>
      <c r="C68" s="1" t="s">
        <v>537</v>
      </c>
      <c r="D68" s="10" t="s">
        <v>62</v>
      </c>
      <c r="E68" s="23">
        <v>138.5</v>
      </c>
      <c r="F68" s="11">
        <v>35</v>
      </c>
      <c r="G68" s="11">
        <v>1</v>
      </c>
      <c r="H68" s="12">
        <v>42601</v>
      </c>
      <c r="I68" s="13" t="s">
        <v>424</v>
      </c>
    </row>
    <row r="69" spans="1:9" x14ac:dyDescent="0.3">
      <c r="A69" s="9">
        <f>IF(B69&lt;&gt;"",ROWS($B$6:B69),"")</f>
        <v>64</v>
      </c>
      <c r="B69" s="1" t="s">
        <v>645</v>
      </c>
      <c r="C69" s="1" t="s">
        <v>646</v>
      </c>
      <c r="D69" s="10" t="s">
        <v>721</v>
      </c>
      <c r="E69" s="23">
        <v>135</v>
      </c>
      <c r="F69" s="11">
        <v>77</v>
      </c>
      <c r="G69" s="11">
        <v>1</v>
      </c>
      <c r="H69" s="12">
        <v>42412</v>
      </c>
      <c r="I69" s="13" t="s">
        <v>620</v>
      </c>
    </row>
    <row r="70" spans="1:9" x14ac:dyDescent="0.3">
      <c r="A70" s="9">
        <f>IF(B70&lt;&gt;"",ROWS($B$6:B70),"")</f>
        <v>65</v>
      </c>
      <c r="B70" s="1" t="s">
        <v>685</v>
      </c>
      <c r="C70" s="1" t="s">
        <v>686</v>
      </c>
      <c r="D70" s="10" t="s">
        <v>567</v>
      </c>
      <c r="E70" s="23">
        <v>126</v>
      </c>
      <c r="F70" s="11">
        <v>63</v>
      </c>
      <c r="G70" s="11">
        <v>1</v>
      </c>
      <c r="H70" s="12">
        <v>41039</v>
      </c>
      <c r="I70" s="13" t="s">
        <v>434</v>
      </c>
    </row>
    <row r="71" spans="1:9" x14ac:dyDescent="0.3">
      <c r="A71" s="9">
        <f>IF(B71&lt;&gt;"",ROWS($B$6:B71),"")</f>
        <v>66</v>
      </c>
      <c r="B71" s="1" t="s">
        <v>695</v>
      </c>
      <c r="C71" s="1" t="s">
        <v>696</v>
      </c>
      <c r="D71" s="10" t="s">
        <v>33</v>
      </c>
      <c r="E71" s="23">
        <v>79.2</v>
      </c>
      <c r="F71" s="11">
        <v>36</v>
      </c>
      <c r="G71" s="11">
        <v>1</v>
      </c>
      <c r="H71" s="12">
        <v>41906</v>
      </c>
      <c r="I71" s="13" t="s">
        <v>434</v>
      </c>
    </row>
    <row r="72" spans="1:9" x14ac:dyDescent="0.3">
      <c r="A72" s="9">
        <f>IF(B72&lt;&gt;"",ROWS($B$6:B72),"")</f>
        <v>67</v>
      </c>
      <c r="B72" s="1" t="s">
        <v>85</v>
      </c>
      <c r="C72" s="1" t="s">
        <v>86</v>
      </c>
      <c r="D72" s="10" t="s">
        <v>33</v>
      </c>
      <c r="E72" s="23">
        <v>56.07</v>
      </c>
      <c r="F72" s="11">
        <v>23</v>
      </c>
      <c r="G72" s="11">
        <v>1</v>
      </c>
      <c r="H72" s="12">
        <v>42776</v>
      </c>
      <c r="I72" s="13" t="s">
        <v>57</v>
      </c>
    </row>
    <row r="73" spans="1:9" x14ac:dyDescent="0.3">
      <c r="A73" s="9">
        <f>IF(B73&lt;&gt;"",ROWS($B$6:B73),"")</f>
        <v>68</v>
      </c>
      <c r="B73" s="1" t="s">
        <v>600</v>
      </c>
      <c r="C73" s="1" t="s">
        <v>601</v>
      </c>
      <c r="D73" s="10" t="s">
        <v>62</v>
      </c>
      <c r="E73" s="23">
        <v>41.4</v>
      </c>
      <c r="F73" s="11">
        <v>8</v>
      </c>
      <c r="G73" s="11">
        <v>1</v>
      </c>
      <c r="H73" s="12">
        <v>42657</v>
      </c>
      <c r="I73" s="13" t="s">
        <v>424</v>
      </c>
    </row>
    <row r="74" spans="1:9" x14ac:dyDescent="0.3">
      <c r="A74" s="9">
        <f>IF(B74&lt;&gt;"",ROWS($B$6:B74),"")</f>
        <v>69</v>
      </c>
      <c r="B74" s="1" t="s">
        <v>621</v>
      </c>
      <c r="C74" s="1" t="s">
        <v>622</v>
      </c>
      <c r="D74" s="10" t="s">
        <v>114</v>
      </c>
      <c r="E74" s="23">
        <v>27</v>
      </c>
      <c r="F74" s="11">
        <v>15</v>
      </c>
      <c r="G74" s="11">
        <v>1</v>
      </c>
      <c r="H74" s="12">
        <v>42489</v>
      </c>
      <c r="I74" s="13" t="s">
        <v>39</v>
      </c>
    </row>
    <row r="75" spans="1:9" x14ac:dyDescent="0.3">
      <c r="A75" s="9">
        <f>IF(B75&lt;&gt;"",ROWS($B$6:B75),"")</f>
        <v>70</v>
      </c>
      <c r="B75" s="1" t="s">
        <v>416</v>
      </c>
      <c r="C75" s="1" t="s">
        <v>417</v>
      </c>
      <c r="D75" s="10" t="s">
        <v>717</v>
      </c>
      <c r="E75" s="23">
        <v>11</v>
      </c>
      <c r="F75" s="11">
        <v>2</v>
      </c>
      <c r="G75" s="11">
        <v>1</v>
      </c>
      <c r="H75" s="12">
        <v>42769</v>
      </c>
      <c r="I75" s="13" t="s">
        <v>418</v>
      </c>
    </row>
    <row r="76" spans="1:9" x14ac:dyDescent="0.3">
      <c r="E76" s="21">
        <f>SUBTOTAL(109,Table3_Birželis[Pajamos])</f>
        <v>1381629.1700000004</v>
      </c>
      <c r="F76" s="14">
        <f>SUBTOTAL(109,Table3_Birželis[Žiūrovų skaičius])</f>
        <v>272122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18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31</v>
      </c>
      <c r="C6" s="1" t="s">
        <v>32</v>
      </c>
      <c r="D6" s="10" t="s">
        <v>33</v>
      </c>
      <c r="E6" s="23">
        <v>623610.67000000004</v>
      </c>
      <c r="F6" s="11">
        <v>131169</v>
      </c>
      <c r="G6" s="11">
        <v>24</v>
      </c>
      <c r="H6" s="12">
        <v>42916</v>
      </c>
      <c r="I6" s="13" t="s">
        <v>34</v>
      </c>
    </row>
    <row r="7" spans="1:9" x14ac:dyDescent="0.3">
      <c r="A7" s="9">
        <f>IF(B7&lt;&gt;"",ROWS($B$6:B7),"")</f>
        <v>2</v>
      </c>
      <c r="B7" s="1" t="s">
        <v>106</v>
      </c>
      <c r="C7" s="1" t="s">
        <v>107</v>
      </c>
      <c r="D7" s="10" t="s">
        <v>33</v>
      </c>
      <c r="E7" s="23">
        <v>147657.26999999999</v>
      </c>
      <c r="F7" s="11">
        <v>25347</v>
      </c>
      <c r="G7" s="11">
        <v>15</v>
      </c>
      <c r="H7" s="12">
        <v>42923</v>
      </c>
      <c r="I7" s="13" t="s">
        <v>101</v>
      </c>
    </row>
    <row r="8" spans="1:9" x14ac:dyDescent="0.3">
      <c r="A8" s="9">
        <f>IF(B8&lt;&gt;"",ROWS($B$6:B8),"")</f>
        <v>3</v>
      </c>
      <c r="B8" s="1" t="s">
        <v>732</v>
      </c>
      <c r="C8" s="1" t="s">
        <v>70</v>
      </c>
      <c r="D8" s="10" t="s">
        <v>33</v>
      </c>
      <c r="E8" s="23">
        <v>147171.71</v>
      </c>
      <c r="F8" s="11">
        <v>26426</v>
      </c>
      <c r="G8" s="11">
        <v>15</v>
      </c>
      <c r="H8" s="12">
        <v>42937</v>
      </c>
      <c r="I8" s="13" t="s">
        <v>39</v>
      </c>
    </row>
    <row r="9" spans="1:9" x14ac:dyDescent="0.3">
      <c r="A9" s="9">
        <f>IF(B9&lt;&gt;"",ROWS($B$6:B9),"")</f>
        <v>4</v>
      </c>
      <c r="B9" s="1" t="s">
        <v>120</v>
      </c>
      <c r="C9" s="1" t="s">
        <v>121</v>
      </c>
      <c r="D9" s="10" t="s">
        <v>33</v>
      </c>
      <c r="E9" s="23">
        <v>112025.86</v>
      </c>
      <c r="F9" s="11">
        <v>20351</v>
      </c>
      <c r="G9" s="11">
        <v>15</v>
      </c>
      <c r="H9" s="12">
        <v>42930</v>
      </c>
      <c r="I9" s="13" t="s">
        <v>54</v>
      </c>
    </row>
    <row r="10" spans="1:9" x14ac:dyDescent="0.3">
      <c r="A10" s="9">
        <f>IF(B10&lt;&gt;"",ROWS($B$6:B10),"")</f>
        <v>5</v>
      </c>
      <c r="B10" s="1" t="s">
        <v>89</v>
      </c>
      <c r="C10" s="1" t="s">
        <v>90</v>
      </c>
      <c r="D10" s="10" t="s">
        <v>33</v>
      </c>
      <c r="E10" s="23">
        <v>107879.99</v>
      </c>
      <c r="F10" s="11">
        <v>20451</v>
      </c>
      <c r="G10" s="11">
        <v>12</v>
      </c>
      <c r="H10" s="12">
        <v>42916</v>
      </c>
      <c r="I10" s="13" t="s">
        <v>54</v>
      </c>
    </row>
    <row r="11" spans="1:9" x14ac:dyDescent="0.3">
      <c r="A11" s="9">
        <f>IF(B11&lt;&gt;"",ROWS($B$6:B11),"")</f>
        <v>6</v>
      </c>
      <c r="B11" s="1" t="s">
        <v>156</v>
      </c>
      <c r="C11" s="1" t="s">
        <v>157</v>
      </c>
      <c r="D11" s="10" t="s">
        <v>33</v>
      </c>
      <c r="E11" s="23">
        <v>94010.7</v>
      </c>
      <c r="F11" s="11">
        <v>17724</v>
      </c>
      <c r="G11" s="11">
        <v>12</v>
      </c>
      <c r="H11" s="12">
        <v>42923</v>
      </c>
      <c r="I11" s="13" t="s">
        <v>54</v>
      </c>
    </row>
    <row r="12" spans="1:9" x14ac:dyDescent="0.3">
      <c r="A12" s="9">
        <f>IF(B12&lt;&gt;"",ROWS($B$6:B12),"")</f>
        <v>7</v>
      </c>
      <c r="B12" s="1" t="s">
        <v>50</v>
      </c>
      <c r="C12" s="1" t="s">
        <v>51</v>
      </c>
      <c r="D12" s="10" t="s">
        <v>33</v>
      </c>
      <c r="E12" s="23">
        <v>84748.37</v>
      </c>
      <c r="F12" s="11">
        <v>18465</v>
      </c>
      <c r="G12" s="11">
        <v>30</v>
      </c>
      <c r="H12" s="12">
        <v>42944</v>
      </c>
      <c r="I12" s="13" t="s">
        <v>37</v>
      </c>
    </row>
    <row r="13" spans="1:9" x14ac:dyDescent="0.3">
      <c r="A13" s="9">
        <f>IF(B13&lt;&gt;"",ROWS($B$6:B13),"")</f>
        <v>8</v>
      </c>
      <c r="B13" s="1" t="s">
        <v>187</v>
      </c>
      <c r="C13" s="1" t="s">
        <v>188</v>
      </c>
      <c r="D13" s="10" t="s">
        <v>33</v>
      </c>
      <c r="E13" s="23">
        <v>67551.08</v>
      </c>
      <c r="F13" s="11">
        <v>12705</v>
      </c>
      <c r="G13" s="11">
        <v>15</v>
      </c>
      <c r="H13" s="12">
        <v>42930</v>
      </c>
      <c r="I13" s="13" t="s">
        <v>48</v>
      </c>
    </row>
    <row r="14" spans="1:9" x14ac:dyDescent="0.3">
      <c r="A14" s="9">
        <f>IF(B14&lt;&gt;"",ROWS($B$6:B14),"")</f>
        <v>9</v>
      </c>
      <c r="B14" s="1" t="s">
        <v>35</v>
      </c>
      <c r="C14" s="1" t="s">
        <v>36</v>
      </c>
      <c r="D14" s="10" t="s">
        <v>33</v>
      </c>
      <c r="E14" s="23">
        <v>52433.08</v>
      </c>
      <c r="F14" s="11">
        <v>9230</v>
      </c>
      <c r="G14" s="11">
        <v>14</v>
      </c>
      <c r="H14" s="12">
        <v>42881</v>
      </c>
      <c r="I14" s="13" t="s">
        <v>37</v>
      </c>
    </row>
    <row r="15" spans="1:9" x14ac:dyDescent="0.3">
      <c r="A15" s="9">
        <f>IF(B15&lt;&gt;"",ROWS($B$6:B15),"")</f>
        <v>10</v>
      </c>
      <c r="B15" s="1" t="s">
        <v>99</v>
      </c>
      <c r="C15" s="1" t="s">
        <v>100</v>
      </c>
      <c r="D15" s="10" t="s">
        <v>33</v>
      </c>
      <c r="E15" s="23">
        <v>46884.109999999993</v>
      </c>
      <c r="F15" s="11">
        <v>8427</v>
      </c>
      <c r="G15" s="11">
        <v>15</v>
      </c>
      <c r="H15" s="12">
        <v>42902</v>
      </c>
      <c r="I15" s="13" t="s">
        <v>101</v>
      </c>
    </row>
    <row r="16" spans="1:9" x14ac:dyDescent="0.3">
      <c r="A16" s="9">
        <f>IF(B16&lt;&gt;"",ROWS($B$6:B16),"")</f>
        <v>11</v>
      </c>
      <c r="B16" s="1" t="s">
        <v>133</v>
      </c>
      <c r="C16" s="1" t="s">
        <v>134</v>
      </c>
      <c r="D16" s="10" t="s">
        <v>33</v>
      </c>
      <c r="E16" s="23">
        <v>38049.839999999997</v>
      </c>
      <c r="F16" s="11">
        <v>6350</v>
      </c>
      <c r="G16" s="11">
        <v>12</v>
      </c>
      <c r="H16" s="12">
        <v>42944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268</v>
      </c>
      <c r="C17" s="1" t="s">
        <v>269</v>
      </c>
      <c r="D17" s="10" t="s">
        <v>33</v>
      </c>
      <c r="E17" s="23">
        <v>33178.219999999994</v>
      </c>
      <c r="F17" s="11">
        <v>6446</v>
      </c>
      <c r="G17" s="11">
        <v>12</v>
      </c>
      <c r="H17" s="12">
        <v>42930</v>
      </c>
      <c r="I17" s="13" t="s">
        <v>34</v>
      </c>
    </row>
    <row r="18" spans="1:9" x14ac:dyDescent="0.3">
      <c r="A18" s="9">
        <f>IF(B18&lt;&gt;"",ROWS($B$6:B18),"")</f>
        <v>13</v>
      </c>
      <c r="B18" s="1" t="s">
        <v>81</v>
      </c>
      <c r="C18" s="1" t="s">
        <v>82</v>
      </c>
      <c r="D18" s="10" t="s">
        <v>33</v>
      </c>
      <c r="E18" s="23">
        <v>32611.249999999996</v>
      </c>
      <c r="F18" s="11">
        <v>5476</v>
      </c>
      <c r="G18" s="11">
        <v>10</v>
      </c>
      <c r="H18" s="12">
        <v>42895</v>
      </c>
      <c r="I18" s="13" t="s">
        <v>34</v>
      </c>
    </row>
    <row r="19" spans="1:9" x14ac:dyDescent="0.3">
      <c r="A19" s="9">
        <f>IF(B19&lt;&gt;"",ROWS($B$6:B19),"")</f>
        <v>14</v>
      </c>
      <c r="B19" s="1" t="s">
        <v>304</v>
      </c>
      <c r="C19" s="1" t="s">
        <v>305</v>
      </c>
      <c r="D19" s="10" t="s">
        <v>33</v>
      </c>
      <c r="E19" s="23">
        <v>23314.600000000002</v>
      </c>
      <c r="F19" s="11">
        <v>4685</v>
      </c>
      <c r="G19" s="11">
        <v>14</v>
      </c>
      <c r="H19" s="12">
        <v>42937</v>
      </c>
      <c r="I19" s="13" t="s">
        <v>225</v>
      </c>
    </row>
    <row r="20" spans="1:9" x14ac:dyDescent="0.3">
      <c r="A20" s="9">
        <f>IF(B20&lt;&gt;"",ROWS($B$6:B20),"")</f>
        <v>15</v>
      </c>
      <c r="B20" s="1" t="s">
        <v>181</v>
      </c>
      <c r="C20" s="1" t="s">
        <v>182</v>
      </c>
      <c r="D20" s="10" t="s">
        <v>114</v>
      </c>
      <c r="E20" s="23">
        <v>21520</v>
      </c>
      <c r="F20" s="11">
        <v>5449</v>
      </c>
      <c r="G20" s="11">
        <v>10</v>
      </c>
      <c r="H20" s="12">
        <v>42881</v>
      </c>
      <c r="I20" s="13" t="s">
        <v>183</v>
      </c>
    </row>
    <row r="21" spans="1:9" x14ac:dyDescent="0.3">
      <c r="A21" s="9">
        <f>IF(B21&lt;&gt;"",ROWS($B$6:B21),"")</f>
        <v>16</v>
      </c>
      <c r="B21" s="1" t="s">
        <v>223</v>
      </c>
      <c r="C21" s="1" t="s">
        <v>224</v>
      </c>
      <c r="D21" s="10" t="s">
        <v>33</v>
      </c>
      <c r="E21" s="23">
        <v>17932.07</v>
      </c>
      <c r="F21" s="11">
        <v>3461</v>
      </c>
      <c r="G21" s="11">
        <v>12</v>
      </c>
      <c r="H21" s="12">
        <v>42944</v>
      </c>
      <c r="I21" s="13" t="s">
        <v>225</v>
      </c>
    </row>
    <row r="22" spans="1:9" x14ac:dyDescent="0.3">
      <c r="A22" s="9">
        <f>IF(B22&lt;&gt;"",ROWS($B$6:B22),"")</f>
        <v>17</v>
      </c>
      <c r="B22" s="1" t="s">
        <v>300</v>
      </c>
      <c r="C22" s="1" t="s">
        <v>301</v>
      </c>
      <c r="D22" s="10" t="s">
        <v>33</v>
      </c>
      <c r="E22" s="23">
        <v>13630.78</v>
      </c>
      <c r="F22" s="11">
        <v>2547</v>
      </c>
      <c r="G22" s="11">
        <v>9</v>
      </c>
      <c r="H22" s="12">
        <v>42909</v>
      </c>
      <c r="I22" s="13" t="s">
        <v>137</v>
      </c>
    </row>
    <row r="23" spans="1:9" x14ac:dyDescent="0.3">
      <c r="A23" s="9">
        <f>IF(B23&lt;&gt;"",ROWS($B$6:B23),"")</f>
        <v>18</v>
      </c>
      <c r="B23" s="1" t="s">
        <v>138</v>
      </c>
      <c r="C23" s="1" t="s">
        <v>139</v>
      </c>
      <c r="D23" s="10" t="s">
        <v>33</v>
      </c>
      <c r="E23" s="23">
        <v>12761.13</v>
      </c>
      <c r="F23" s="11">
        <v>2352</v>
      </c>
      <c r="G23" s="11">
        <v>8</v>
      </c>
      <c r="H23" s="12">
        <v>42888</v>
      </c>
      <c r="I23" s="13" t="s">
        <v>57</v>
      </c>
    </row>
    <row r="24" spans="1:9" x14ac:dyDescent="0.3">
      <c r="A24" s="9">
        <f>IF(B24&lt;&gt;"",ROWS($B$6:B24),"")</f>
        <v>19</v>
      </c>
      <c r="B24" s="1" t="s">
        <v>319</v>
      </c>
      <c r="C24" s="1" t="s">
        <v>320</v>
      </c>
      <c r="D24" s="10" t="s">
        <v>114</v>
      </c>
      <c r="E24" s="23">
        <v>12059</v>
      </c>
      <c r="F24" s="11">
        <v>2294</v>
      </c>
      <c r="G24" s="11">
        <v>10</v>
      </c>
      <c r="H24" s="12">
        <v>42909</v>
      </c>
      <c r="I24" s="13" t="s">
        <v>115</v>
      </c>
    </row>
    <row r="25" spans="1:9" x14ac:dyDescent="0.3">
      <c r="A25" s="9">
        <f>IF(B25&lt;&gt;"",ROWS($B$6:B25),"")</f>
        <v>20</v>
      </c>
      <c r="B25" s="1" t="s">
        <v>46</v>
      </c>
      <c r="C25" s="1" t="s">
        <v>47</v>
      </c>
      <c r="D25" s="10" t="s">
        <v>33</v>
      </c>
      <c r="E25" s="23">
        <v>5976.98</v>
      </c>
      <c r="F25" s="11">
        <v>1397</v>
      </c>
      <c r="G25" s="11">
        <v>5</v>
      </c>
      <c r="H25" s="12">
        <v>42839</v>
      </c>
      <c r="I25" s="13" t="s">
        <v>48</v>
      </c>
    </row>
    <row r="26" spans="1:9" x14ac:dyDescent="0.3">
      <c r="A26" s="9">
        <f>IF(B26&lt;&gt;"",ROWS($B$6:B26),"")</f>
        <v>21</v>
      </c>
      <c r="B26" s="1" t="s">
        <v>150</v>
      </c>
      <c r="C26" s="1" t="s">
        <v>151</v>
      </c>
      <c r="D26" s="10" t="s">
        <v>33</v>
      </c>
      <c r="E26" s="23">
        <v>4817.55</v>
      </c>
      <c r="F26" s="11">
        <v>950</v>
      </c>
      <c r="G26" s="11">
        <v>7</v>
      </c>
      <c r="H26" s="12">
        <v>42874</v>
      </c>
      <c r="I26" s="13" t="s">
        <v>57</v>
      </c>
    </row>
    <row r="27" spans="1:9" x14ac:dyDescent="0.3">
      <c r="A27" s="9">
        <f>IF(B27&lt;&gt;"",ROWS($B$6:B27),"")</f>
        <v>22</v>
      </c>
      <c r="B27" s="1" t="s">
        <v>168</v>
      </c>
      <c r="C27" s="1" t="s">
        <v>169</v>
      </c>
      <c r="D27" s="10" t="s">
        <v>33</v>
      </c>
      <c r="E27" s="23">
        <v>4402</v>
      </c>
      <c r="F27" s="11">
        <v>1162</v>
      </c>
      <c r="G27" s="11">
        <v>5</v>
      </c>
      <c r="H27" s="12">
        <v>42867</v>
      </c>
      <c r="I27" s="13" t="s">
        <v>170</v>
      </c>
    </row>
    <row r="28" spans="1:9" x14ac:dyDescent="0.3">
      <c r="A28" s="9">
        <f>IF(B28&lt;&gt;"",ROWS($B$6:B28),"")</f>
        <v>23</v>
      </c>
      <c r="B28" s="1" t="s">
        <v>166</v>
      </c>
      <c r="C28" s="1" t="s">
        <v>167</v>
      </c>
      <c r="D28" s="10" t="s">
        <v>33</v>
      </c>
      <c r="E28" s="23">
        <v>3715.53</v>
      </c>
      <c r="F28" s="11">
        <v>590</v>
      </c>
      <c r="G28" s="11">
        <v>6</v>
      </c>
      <c r="H28" s="12">
        <v>42867</v>
      </c>
      <c r="I28" s="13" t="s">
        <v>57</v>
      </c>
    </row>
    <row r="29" spans="1:9" x14ac:dyDescent="0.3">
      <c r="A29" s="9">
        <f>IF(B29&lt;&gt;"",ROWS($B$6:B29),"")</f>
        <v>24</v>
      </c>
      <c r="B29" s="1" t="s">
        <v>517</v>
      </c>
      <c r="C29" s="1" t="s">
        <v>518</v>
      </c>
      <c r="D29" s="10" t="s">
        <v>353</v>
      </c>
      <c r="E29" s="23">
        <v>3343</v>
      </c>
      <c r="F29" s="11">
        <v>885</v>
      </c>
      <c r="G29" s="11">
        <v>5</v>
      </c>
      <c r="H29" s="12">
        <v>42937</v>
      </c>
      <c r="I29" s="13" t="s">
        <v>183</v>
      </c>
    </row>
    <row r="30" spans="1:9" x14ac:dyDescent="0.3">
      <c r="A30" s="9">
        <f>IF(B30&lt;&gt;"",ROWS($B$6:B30),"")</f>
        <v>25</v>
      </c>
      <c r="B30" s="1" t="s">
        <v>152</v>
      </c>
      <c r="C30" s="1" t="s">
        <v>153</v>
      </c>
      <c r="D30" s="10" t="s">
        <v>713</v>
      </c>
      <c r="E30" s="23">
        <v>2821.54</v>
      </c>
      <c r="F30" s="11">
        <v>623</v>
      </c>
      <c r="G30" s="11">
        <v>3</v>
      </c>
      <c r="H30" s="12">
        <v>42797</v>
      </c>
      <c r="I30" s="13" t="s">
        <v>137</v>
      </c>
    </row>
    <row r="31" spans="1:9" x14ac:dyDescent="0.3">
      <c r="A31" s="9">
        <f>IF(B31&lt;&gt;"",ROWS($B$6:B31),"")</f>
        <v>26</v>
      </c>
      <c r="B31" s="1" t="s">
        <v>217</v>
      </c>
      <c r="C31" s="1" t="s">
        <v>218</v>
      </c>
      <c r="D31" s="10" t="s">
        <v>33</v>
      </c>
      <c r="E31" s="23">
        <v>2527.86</v>
      </c>
      <c r="F31" s="11">
        <v>541</v>
      </c>
      <c r="G31" s="11">
        <v>3</v>
      </c>
      <c r="H31" s="12">
        <v>42790</v>
      </c>
      <c r="I31" s="13" t="s">
        <v>137</v>
      </c>
    </row>
    <row r="32" spans="1:9" x14ac:dyDescent="0.3">
      <c r="A32" s="9">
        <f>IF(B32&lt;&gt;"",ROWS($B$6:B32),"")</f>
        <v>27</v>
      </c>
      <c r="B32" s="1" t="s">
        <v>394</v>
      </c>
      <c r="C32" s="1" t="s">
        <v>395</v>
      </c>
      <c r="D32" s="10" t="s">
        <v>62</v>
      </c>
      <c r="E32" s="23">
        <v>1905.7</v>
      </c>
      <c r="F32" s="11">
        <v>399</v>
      </c>
      <c r="G32" s="11">
        <v>3</v>
      </c>
      <c r="H32" s="12">
        <v>42902</v>
      </c>
      <c r="I32" s="13" t="s">
        <v>39</v>
      </c>
    </row>
    <row r="33" spans="1:9" x14ac:dyDescent="0.3">
      <c r="A33" s="9">
        <f>IF(B33&lt;&gt;"",ROWS($B$6:B33),"")</f>
        <v>28</v>
      </c>
      <c r="B33" s="1" t="s">
        <v>290</v>
      </c>
      <c r="C33" s="1" t="s">
        <v>291</v>
      </c>
      <c r="D33" s="10" t="s">
        <v>33</v>
      </c>
      <c r="E33" s="23">
        <v>1698.76</v>
      </c>
      <c r="F33" s="11">
        <v>297</v>
      </c>
      <c r="G33" s="11">
        <v>3</v>
      </c>
      <c r="H33" s="12">
        <v>42874</v>
      </c>
      <c r="I33" s="13" t="s">
        <v>39</v>
      </c>
    </row>
    <row r="34" spans="1:9" x14ac:dyDescent="0.3">
      <c r="A34" s="9">
        <f>IF(B34&lt;&gt;"",ROWS($B$6:B34),"")</f>
        <v>29</v>
      </c>
      <c r="B34" s="1" t="s">
        <v>52</v>
      </c>
      <c r="C34" s="1" t="s">
        <v>53</v>
      </c>
      <c r="D34" s="10" t="s">
        <v>33</v>
      </c>
      <c r="E34" s="23">
        <v>1317.09</v>
      </c>
      <c r="F34" s="11">
        <v>285</v>
      </c>
      <c r="G34" s="11">
        <v>5</v>
      </c>
      <c r="H34" s="12">
        <v>42825</v>
      </c>
      <c r="I34" s="13" t="s">
        <v>54</v>
      </c>
    </row>
    <row r="35" spans="1:9" x14ac:dyDescent="0.3">
      <c r="A35" s="9">
        <f>IF(B35&lt;&gt;"",ROWS($B$6:B35),"")</f>
        <v>30</v>
      </c>
      <c r="B35" s="1" t="s">
        <v>386</v>
      </c>
      <c r="C35" s="1" t="s">
        <v>387</v>
      </c>
      <c r="D35" s="10" t="s">
        <v>62</v>
      </c>
      <c r="E35" s="23">
        <v>1310</v>
      </c>
      <c r="F35" s="11">
        <v>262</v>
      </c>
      <c r="G35" s="11">
        <v>2</v>
      </c>
      <c r="H35" s="12">
        <v>42888</v>
      </c>
      <c r="I35" s="13" t="s">
        <v>183</v>
      </c>
    </row>
    <row r="36" spans="1:9" x14ac:dyDescent="0.3">
      <c r="A36" s="9">
        <f>IF(B36&lt;&gt;"",ROWS($B$6:B36),"")</f>
        <v>31</v>
      </c>
      <c r="B36" s="1" t="s">
        <v>447</v>
      </c>
      <c r="C36" s="1" t="s">
        <v>448</v>
      </c>
      <c r="D36" s="10" t="s">
        <v>62</v>
      </c>
      <c r="E36" s="23">
        <v>1126.2</v>
      </c>
      <c r="F36" s="11">
        <v>236</v>
      </c>
      <c r="G36" s="11">
        <v>3</v>
      </c>
      <c r="H36" s="12">
        <v>42888</v>
      </c>
      <c r="I36" s="13" t="s">
        <v>424</v>
      </c>
    </row>
    <row r="37" spans="1:9" x14ac:dyDescent="0.3">
      <c r="A37" s="9">
        <f>IF(B37&lt;&gt;"",ROWS($B$6:B37),"")</f>
        <v>32</v>
      </c>
      <c r="B37" s="1" t="s">
        <v>504</v>
      </c>
      <c r="C37" s="1" t="s">
        <v>505</v>
      </c>
      <c r="D37" s="10" t="s">
        <v>33</v>
      </c>
      <c r="E37" s="23">
        <v>1051.6300000000001</v>
      </c>
      <c r="F37" s="11">
        <v>195</v>
      </c>
      <c r="G37" s="11">
        <v>1</v>
      </c>
      <c r="H37" s="12">
        <v>42713</v>
      </c>
      <c r="I37" s="13" t="s">
        <v>34</v>
      </c>
    </row>
    <row r="38" spans="1:9" x14ac:dyDescent="0.3">
      <c r="A38" s="9">
        <f>IF(B38&lt;&gt;"",ROWS($B$6:B38),"")</f>
        <v>33</v>
      </c>
      <c r="B38" s="1" t="s">
        <v>572</v>
      </c>
      <c r="C38" s="1" t="s">
        <v>573</v>
      </c>
      <c r="D38" s="10" t="s">
        <v>33</v>
      </c>
      <c r="E38" s="23">
        <v>952.25</v>
      </c>
      <c r="F38" s="11">
        <v>518</v>
      </c>
      <c r="G38" s="11">
        <v>1</v>
      </c>
      <c r="H38" s="12">
        <v>42566</v>
      </c>
      <c r="I38" s="13" t="s">
        <v>48</v>
      </c>
    </row>
    <row r="39" spans="1:9" x14ac:dyDescent="0.3">
      <c r="A39" s="9">
        <f>IF(B39&lt;&gt;"",ROWS($B$6:B39),"")</f>
        <v>34</v>
      </c>
      <c r="B39" s="1" t="s">
        <v>501</v>
      </c>
      <c r="C39" s="1" t="s">
        <v>502</v>
      </c>
      <c r="D39" s="10" t="s">
        <v>503</v>
      </c>
      <c r="E39" s="23">
        <v>866.3</v>
      </c>
      <c r="F39" s="11">
        <v>199</v>
      </c>
      <c r="G39" s="11">
        <v>5</v>
      </c>
      <c r="H39" s="12">
        <v>42895</v>
      </c>
      <c r="I39" s="13" t="s">
        <v>424</v>
      </c>
    </row>
    <row r="40" spans="1:9" x14ac:dyDescent="0.3">
      <c r="A40" s="9">
        <f>IF(B40&lt;&gt;"",ROWS($B$6:B40),"")</f>
        <v>35</v>
      </c>
      <c r="B40" s="1" t="s">
        <v>140</v>
      </c>
      <c r="C40" s="1" t="s">
        <v>141</v>
      </c>
      <c r="D40" s="10" t="s">
        <v>33</v>
      </c>
      <c r="E40" s="23">
        <v>812.54</v>
      </c>
      <c r="F40" s="11">
        <v>140</v>
      </c>
      <c r="G40" s="11">
        <v>2</v>
      </c>
      <c r="H40" s="12">
        <v>42867</v>
      </c>
      <c r="I40" s="13" t="s">
        <v>48</v>
      </c>
    </row>
    <row r="41" spans="1:9" x14ac:dyDescent="0.3">
      <c r="A41" s="9">
        <f>IF(B41&lt;&gt;"",ROWS($B$6:B41),"")</f>
        <v>36</v>
      </c>
      <c r="B41" s="1" t="s">
        <v>499</v>
      </c>
      <c r="C41" s="1" t="s">
        <v>500</v>
      </c>
      <c r="D41" s="10" t="s">
        <v>62</v>
      </c>
      <c r="E41" s="23">
        <v>512.70000000000005</v>
      </c>
      <c r="F41" s="11">
        <v>103</v>
      </c>
      <c r="G41" s="11">
        <v>1</v>
      </c>
      <c r="H41" s="12">
        <v>42244</v>
      </c>
      <c r="I41" s="13" t="s">
        <v>424</v>
      </c>
    </row>
    <row r="42" spans="1:9" x14ac:dyDescent="0.3">
      <c r="A42" s="9">
        <f>IF(B42&lt;&gt;"",ROWS($B$6:B42),"")</f>
        <v>37</v>
      </c>
      <c r="B42" s="1" t="s">
        <v>592</v>
      </c>
      <c r="C42" s="1" t="s">
        <v>593</v>
      </c>
      <c r="D42" s="10" t="s">
        <v>33</v>
      </c>
      <c r="E42" s="23">
        <v>462.33999999999992</v>
      </c>
      <c r="F42" s="11">
        <v>257</v>
      </c>
      <c r="G42" s="11">
        <v>1</v>
      </c>
      <c r="H42" s="12">
        <v>42587</v>
      </c>
      <c r="I42" s="13" t="s">
        <v>34</v>
      </c>
    </row>
    <row r="43" spans="1:9" x14ac:dyDescent="0.3">
      <c r="A43" s="9">
        <f>IF(B43&lt;&gt;"",ROWS($B$6:B43),"")</f>
        <v>38</v>
      </c>
      <c r="B43" s="1" t="s">
        <v>621</v>
      </c>
      <c r="C43" s="1" t="s">
        <v>622</v>
      </c>
      <c r="D43" s="10" t="s">
        <v>114</v>
      </c>
      <c r="E43" s="23">
        <v>418.3</v>
      </c>
      <c r="F43" s="11">
        <v>236</v>
      </c>
      <c r="G43" s="11">
        <v>1</v>
      </c>
      <c r="H43" s="12">
        <v>42489</v>
      </c>
      <c r="I43" s="13" t="s">
        <v>39</v>
      </c>
    </row>
    <row r="44" spans="1:9" x14ac:dyDescent="0.3">
      <c r="A44" s="9">
        <f>IF(B44&lt;&gt;"",ROWS($B$6:B44),"")</f>
        <v>39</v>
      </c>
      <c r="B44" s="1" t="s">
        <v>536</v>
      </c>
      <c r="C44" s="1" t="s">
        <v>537</v>
      </c>
      <c r="D44" s="10" t="s">
        <v>62</v>
      </c>
      <c r="E44" s="23">
        <v>417.7</v>
      </c>
      <c r="F44" s="11">
        <v>81</v>
      </c>
      <c r="G44" s="11">
        <v>1</v>
      </c>
      <c r="H44" s="12">
        <v>42601</v>
      </c>
      <c r="I44" s="13" t="s">
        <v>424</v>
      </c>
    </row>
    <row r="45" spans="1:9" x14ac:dyDescent="0.3">
      <c r="A45" s="9">
        <f>IF(B45&lt;&gt;"",ROWS($B$6:B45),"")</f>
        <v>40</v>
      </c>
      <c r="B45" s="1" t="s">
        <v>532</v>
      </c>
      <c r="C45" s="1" t="s">
        <v>533</v>
      </c>
      <c r="D45" s="10" t="s">
        <v>62</v>
      </c>
      <c r="E45" s="23">
        <v>413</v>
      </c>
      <c r="F45" s="11">
        <v>109</v>
      </c>
      <c r="G45" s="11">
        <v>2</v>
      </c>
      <c r="H45" s="12">
        <v>42902</v>
      </c>
      <c r="I45" s="13" t="s">
        <v>183</v>
      </c>
    </row>
    <row r="46" spans="1:9" x14ac:dyDescent="0.3">
      <c r="A46" s="9">
        <f>IF(B46&lt;&gt;"",ROWS($B$6:B46),"")</f>
        <v>41</v>
      </c>
      <c r="B46" s="1" t="s">
        <v>602</v>
      </c>
      <c r="C46" s="1" t="s">
        <v>603</v>
      </c>
      <c r="D46" s="10" t="s">
        <v>33</v>
      </c>
      <c r="E46" s="23">
        <v>369</v>
      </c>
      <c r="F46" s="11">
        <v>207</v>
      </c>
      <c r="G46" s="11">
        <v>1</v>
      </c>
      <c r="H46" s="12">
        <v>42503</v>
      </c>
      <c r="I46" s="13" t="s">
        <v>54</v>
      </c>
    </row>
    <row r="47" spans="1:9" x14ac:dyDescent="0.3">
      <c r="A47" s="9">
        <f>IF(B47&lt;&gt;"",ROWS($B$6:B47),"")</f>
        <v>42</v>
      </c>
      <c r="B47" s="1" t="s">
        <v>594</v>
      </c>
      <c r="C47" s="1" t="s">
        <v>594</v>
      </c>
      <c r="D47" s="10" t="s">
        <v>33</v>
      </c>
      <c r="E47" s="23">
        <v>363.8</v>
      </c>
      <c r="F47" s="11">
        <v>198</v>
      </c>
      <c r="G47" s="11">
        <v>2</v>
      </c>
      <c r="H47" s="12">
        <v>42447</v>
      </c>
      <c r="I47" s="13" t="s">
        <v>595</v>
      </c>
    </row>
    <row r="48" spans="1:9" x14ac:dyDescent="0.3">
      <c r="A48" s="9">
        <f>IF(B48&lt;&gt;"",ROWS($B$6:B48),"")</f>
        <v>43</v>
      </c>
      <c r="B48" s="1" t="s">
        <v>610</v>
      </c>
      <c r="C48" s="1" t="s">
        <v>611</v>
      </c>
      <c r="D48" s="10" t="s">
        <v>33</v>
      </c>
      <c r="E48" s="23">
        <v>354.9</v>
      </c>
      <c r="F48" s="11">
        <v>189</v>
      </c>
      <c r="G48" s="11">
        <v>1</v>
      </c>
      <c r="H48" s="12">
        <v>42650</v>
      </c>
      <c r="I48" s="13" t="s">
        <v>34</v>
      </c>
    </row>
    <row r="49" spans="1:9" x14ac:dyDescent="0.3">
      <c r="A49" s="9">
        <f>IF(B49&lt;&gt;"",ROWS($B$6:B49),"")</f>
        <v>44</v>
      </c>
      <c r="B49" s="1" t="s">
        <v>604</v>
      </c>
      <c r="C49" s="1" t="s">
        <v>605</v>
      </c>
      <c r="D49" s="10" t="s">
        <v>33</v>
      </c>
      <c r="E49" s="23">
        <v>308.10000000000002</v>
      </c>
      <c r="F49" s="11">
        <v>164</v>
      </c>
      <c r="G49" s="11">
        <v>2</v>
      </c>
      <c r="H49" s="12">
        <v>42517</v>
      </c>
      <c r="I49" s="13" t="s">
        <v>137</v>
      </c>
    </row>
    <row r="50" spans="1:9" x14ac:dyDescent="0.3">
      <c r="A50" s="9">
        <f>IF(B50&lt;&gt;"",ROWS($B$6:B50),"")</f>
        <v>45</v>
      </c>
      <c r="B50" s="1" t="s">
        <v>606</v>
      </c>
      <c r="C50" s="1" t="s">
        <v>607</v>
      </c>
      <c r="D50" s="10" t="s">
        <v>33</v>
      </c>
      <c r="E50" s="23">
        <v>307.5</v>
      </c>
      <c r="F50" s="11">
        <v>167</v>
      </c>
      <c r="G50" s="11">
        <v>2</v>
      </c>
      <c r="H50" s="12">
        <v>42433</v>
      </c>
      <c r="I50" s="13" t="s">
        <v>238</v>
      </c>
    </row>
    <row r="51" spans="1:9" x14ac:dyDescent="0.3">
      <c r="A51" s="9">
        <f>IF(B51&lt;&gt;"",ROWS($B$6:B51),"")</f>
        <v>46</v>
      </c>
      <c r="B51" s="1" t="s">
        <v>639</v>
      </c>
      <c r="C51" s="1" t="s">
        <v>640</v>
      </c>
      <c r="D51" s="10" t="s">
        <v>33</v>
      </c>
      <c r="E51" s="23">
        <v>289.8</v>
      </c>
      <c r="F51" s="11">
        <v>161</v>
      </c>
      <c r="G51" s="11">
        <v>2</v>
      </c>
      <c r="H51" s="12">
        <v>42601</v>
      </c>
      <c r="I51" s="13" t="s">
        <v>238</v>
      </c>
    </row>
    <row r="52" spans="1:9" x14ac:dyDescent="0.3">
      <c r="A52" s="9">
        <f>IF(B52&lt;&gt;"",ROWS($B$6:B52),"")</f>
        <v>47</v>
      </c>
      <c r="B52" s="1" t="s">
        <v>618</v>
      </c>
      <c r="C52" s="1" t="s">
        <v>619</v>
      </c>
      <c r="D52" s="10" t="s">
        <v>114</v>
      </c>
      <c r="E52" s="23">
        <v>253.7</v>
      </c>
      <c r="F52" s="11">
        <v>147</v>
      </c>
      <c r="G52" s="11">
        <v>1</v>
      </c>
      <c r="H52" s="12">
        <v>42461</v>
      </c>
      <c r="I52" s="13" t="s">
        <v>620</v>
      </c>
    </row>
    <row r="53" spans="1:9" x14ac:dyDescent="0.3">
      <c r="A53" s="9">
        <f>IF(B53&lt;&gt;"",ROWS($B$6:B53),"")</f>
        <v>48</v>
      </c>
      <c r="B53" s="1" t="s">
        <v>483</v>
      </c>
      <c r="C53" s="1" t="s">
        <v>484</v>
      </c>
      <c r="D53" s="10" t="s">
        <v>33</v>
      </c>
      <c r="E53" s="23">
        <v>220</v>
      </c>
      <c r="F53" s="11">
        <v>48</v>
      </c>
      <c r="G53" s="11">
        <v>1</v>
      </c>
      <c r="H53" s="12">
        <v>42888</v>
      </c>
      <c r="I53" s="13" t="s">
        <v>137</v>
      </c>
    </row>
    <row r="54" spans="1:9" x14ac:dyDescent="0.3">
      <c r="A54" s="9">
        <f>IF(B54&lt;&gt;"",ROWS($B$6:B54),"")</f>
        <v>49</v>
      </c>
      <c r="B54" s="1" t="s">
        <v>79</v>
      </c>
      <c r="C54" s="1" t="s">
        <v>80</v>
      </c>
      <c r="D54" s="10" t="s">
        <v>33</v>
      </c>
      <c r="E54" s="23">
        <v>187.2</v>
      </c>
      <c r="F54" s="11">
        <v>104</v>
      </c>
      <c r="G54" s="11">
        <v>1</v>
      </c>
      <c r="H54" s="12">
        <v>42727</v>
      </c>
      <c r="I54" s="13" t="s">
        <v>34</v>
      </c>
    </row>
    <row r="55" spans="1:9" x14ac:dyDescent="0.3">
      <c r="A55" s="9">
        <f>IF(B55&lt;&gt;"",ROWS($B$6:B55),"")</f>
        <v>50</v>
      </c>
      <c r="B55" s="1" t="s">
        <v>476</v>
      </c>
      <c r="C55" s="1" t="s">
        <v>477</v>
      </c>
      <c r="D55" s="10" t="s">
        <v>475</v>
      </c>
      <c r="E55" s="23">
        <v>138.6</v>
      </c>
      <c r="F55" s="11">
        <v>30</v>
      </c>
      <c r="G55" s="11">
        <v>1</v>
      </c>
      <c r="H55" s="12">
        <v>42860</v>
      </c>
      <c r="I55" s="13" t="s">
        <v>424</v>
      </c>
    </row>
    <row r="56" spans="1:9" x14ac:dyDescent="0.3">
      <c r="A56" s="9">
        <f>IF(B56&lt;&gt;"",ROWS($B$6:B56),"")</f>
        <v>51</v>
      </c>
      <c r="B56" s="1" t="s">
        <v>416</v>
      </c>
      <c r="C56" s="1" t="s">
        <v>417</v>
      </c>
      <c r="D56" s="10" t="s">
        <v>717</v>
      </c>
      <c r="E56" s="23">
        <v>111.9</v>
      </c>
      <c r="F56" s="11">
        <v>27</v>
      </c>
      <c r="G56" s="11">
        <v>1</v>
      </c>
      <c r="H56" s="12">
        <v>42769</v>
      </c>
      <c r="I56" s="13" t="s">
        <v>418</v>
      </c>
    </row>
    <row r="57" spans="1:9" x14ac:dyDescent="0.3">
      <c r="A57" s="9">
        <f>IF(B57&lt;&gt;"",ROWS($B$6:B57),"")</f>
        <v>52</v>
      </c>
      <c r="B57" s="1" t="s">
        <v>38</v>
      </c>
      <c r="C57" s="1" t="s">
        <v>38</v>
      </c>
      <c r="D57" s="10" t="s">
        <v>27</v>
      </c>
      <c r="E57" s="23">
        <v>106</v>
      </c>
      <c r="F57" s="11">
        <v>59</v>
      </c>
      <c r="G57" s="11">
        <v>2</v>
      </c>
      <c r="H57" s="12">
        <v>42790</v>
      </c>
      <c r="I57" s="13" t="s">
        <v>39</v>
      </c>
    </row>
    <row r="58" spans="1:9" x14ac:dyDescent="0.3">
      <c r="A58" s="9">
        <f>IF(B58&lt;&gt;"",ROWS($B$6:B58),"")</f>
        <v>53</v>
      </c>
      <c r="B58" s="1" t="s">
        <v>131</v>
      </c>
      <c r="C58" s="1" t="s">
        <v>132</v>
      </c>
      <c r="D58" s="10" t="s">
        <v>33</v>
      </c>
      <c r="E58" s="23">
        <v>85.5</v>
      </c>
      <c r="F58" s="11">
        <v>30</v>
      </c>
      <c r="G58" s="11">
        <v>1</v>
      </c>
      <c r="H58" s="12">
        <v>42713</v>
      </c>
      <c r="I58" s="13" t="s">
        <v>39</v>
      </c>
    </row>
    <row r="59" spans="1:9" x14ac:dyDescent="0.3">
      <c r="A59" s="9">
        <f>IF(B59&lt;&gt;"",ROWS($B$6:B59),"")</f>
        <v>54</v>
      </c>
      <c r="B59" s="1" t="s">
        <v>60</v>
      </c>
      <c r="C59" s="1" t="s">
        <v>61</v>
      </c>
      <c r="D59" s="10" t="s">
        <v>62</v>
      </c>
      <c r="E59" s="23">
        <v>71.819999999999993</v>
      </c>
      <c r="F59" s="11">
        <v>39</v>
      </c>
      <c r="G59" s="11">
        <v>1</v>
      </c>
      <c r="H59" s="12">
        <v>42748</v>
      </c>
      <c r="I59" s="13" t="s">
        <v>39</v>
      </c>
    </row>
    <row r="60" spans="1:9" x14ac:dyDescent="0.3">
      <c r="A60" s="9">
        <f>IF(B60&lt;&gt;"",ROWS($B$6:B60),"")</f>
        <v>55</v>
      </c>
      <c r="B60" s="1" t="s">
        <v>634</v>
      </c>
      <c r="C60" s="1" t="s">
        <v>635</v>
      </c>
      <c r="D60" s="10" t="s">
        <v>33</v>
      </c>
      <c r="E60" s="23">
        <v>53.3</v>
      </c>
      <c r="F60" s="11">
        <v>27</v>
      </c>
      <c r="G60" s="11">
        <v>1</v>
      </c>
      <c r="H60" s="12">
        <v>42405</v>
      </c>
      <c r="I60" s="13" t="s">
        <v>48</v>
      </c>
    </row>
    <row r="61" spans="1:9" x14ac:dyDescent="0.3">
      <c r="A61" s="9">
        <f>IF(B61&lt;&gt;"",ROWS($B$6:B61),"")</f>
        <v>56</v>
      </c>
      <c r="B61" s="1" t="s">
        <v>600</v>
      </c>
      <c r="C61" s="1" t="s">
        <v>601</v>
      </c>
      <c r="D61" s="10" t="s">
        <v>62</v>
      </c>
      <c r="E61" s="23">
        <v>30.4</v>
      </c>
      <c r="F61" s="11">
        <v>7</v>
      </c>
      <c r="G61" s="11">
        <v>1</v>
      </c>
      <c r="H61" s="12">
        <v>42657</v>
      </c>
      <c r="I61" s="13" t="s">
        <v>424</v>
      </c>
    </row>
    <row r="62" spans="1:9" x14ac:dyDescent="0.3">
      <c r="A62" s="9">
        <f>IF(B62&lt;&gt;"",ROWS($B$6:B62),"")</f>
        <v>57</v>
      </c>
      <c r="B62" s="1" t="s">
        <v>548</v>
      </c>
      <c r="C62" s="1" t="s">
        <v>549</v>
      </c>
      <c r="D62" s="10" t="s">
        <v>33</v>
      </c>
      <c r="E62" s="23">
        <v>27</v>
      </c>
      <c r="F62" s="11">
        <v>15</v>
      </c>
      <c r="G62" s="11">
        <v>1</v>
      </c>
      <c r="H62" s="12">
        <v>42664</v>
      </c>
      <c r="I62" s="13" t="s">
        <v>48</v>
      </c>
    </row>
    <row r="63" spans="1:9" x14ac:dyDescent="0.3">
      <c r="E63" s="21">
        <f>SUBTOTAL(109,Table3_Liepa[Pajamos])</f>
        <v>1733177.2200000004</v>
      </c>
      <c r="F63" s="14">
        <f>SUBTOTAL(109,Table3_Liepa[Žiūrovų skaičius])</f>
        <v>340439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8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19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55</v>
      </c>
      <c r="C6" s="1" t="s">
        <v>56</v>
      </c>
      <c r="D6" s="10" t="s">
        <v>33</v>
      </c>
      <c r="E6" s="23">
        <v>247478.02</v>
      </c>
      <c r="F6" s="11">
        <v>44061</v>
      </c>
      <c r="G6" s="11">
        <v>12</v>
      </c>
      <c r="H6" s="12">
        <v>42958</v>
      </c>
      <c r="I6" s="13" t="s">
        <v>57</v>
      </c>
    </row>
    <row r="7" spans="1:9" x14ac:dyDescent="0.3">
      <c r="A7" s="9">
        <f>IF(B7&lt;&gt;"",ROWS($B$6:B7),"")</f>
        <v>2</v>
      </c>
      <c r="B7" s="1" t="s">
        <v>50</v>
      </c>
      <c r="C7" s="1" t="s">
        <v>51</v>
      </c>
      <c r="D7" s="10" t="s">
        <v>33</v>
      </c>
      <c r="E7" s="23">
        <v>213979.39</v>
      </c>
      <c r="F7" s="11">
        <v>48149</v>
      </c>
      <c r="G7" s="11">
        <v>30</v>
      </c>
      <c r="H7" s="12">
        <v>42944</v>
      </c>
      <c r="I7" s="13" t="s">
        <v>37</v>
      </c>
    </row>
    <row r="8" spans="1:9" x14ac:dyDescent="0.3">
      <c r="A8" s="9">
        <f>IF(B8&lt;&gt;"",ROWS($B$6:B8),"")</f>
        <v>3</v>
      </c>
      <c r="B8" s="1" t="s">
        <v>63</v>
      </c>
      <c r="C8" s="1" t="s">
        <v>64</v>
      </c>
      <c r="D8" s="10" t="s">
        <v>33</v>
      </c>
      <c r="E8" s="23">
        <v>175099.71</v>
      </c>
      <c r="F8" s="11">
        <v>39408</v>
      </c>
      <c r="G8" s="11">
        <v>18</v>
      </c>
      <c r="H8" s="12">
        <v>42965</v>
      </c>
      <c r="I8" s="13" t="s">
        <v>54</v>
      </c>
    </row>
    <row r="9" spans="1:9" x14ac:dyDescent="0.3">
      <c r="A9" s="9">
        <f>IF(B9&lt;&gt;"",ROWS($B$6:B9),"")</f>
        <v>4</v>
      </c>
      <c r="B9" s="1" t="s">
        <v>69</v>
      </c>
      <c r="C9" s="1" t="s">
        <v>70</v>
      </c>
      <c r="D9" s="10" t="s">
        <v>33</v>
      </c>
      <c r="E9" s="23">
        <v>108584.35</v>
      </c>
      <c r="F9" s="11">
        <v>20493</v>
      </c>
      <c r="G9" s="11">
        <v>15</v>
      </c>
      <c r="H9" s="12">
        <v>42937</v>
      </c>
      <c r="I9" s="13" t="s">
        <v>57</v>
      </c>
    </row>
    <row r="10" spans="1:9" x14ac:dyDescent="0.3">
      <c r="A10" s="9">
        <f>IF(B10&lt;&gt;"",ROWS($B$6:B10),"")</f>
        <v>5</v>
      </c>
      <c r="B10" s="1" t="s">
        <v>31</v>
      </c>
      <c r="C10" s="1" t="s">
        <v>32</v>
      </c>
      <c r="D10" s="10" t="s">
        <v>33</v>
      </c>
      <c r="E10" s="23">
        <v>96405.9</v>
      </c>
      <c r="F10" s="11">
        <v>21221</v>
      </c>
      <c r="G10" s="11">
        <v>24</v>
      </c>
      <c r="H10" s="12">
        <v>42916</v>
      </c>
      <c r="I10" s="13" t="s">
        <v>34</v>
      </c>
    </row>
    <row r="11" spans="1:9" x14ac:dyDescent="0.3">
      <c r="A11" s="9">
        <f>IF(B11&lt;&gt;"",ROWS($B$6:B11),"")</f>
        <v>6</v>
      </c>
      <c r="B11" s="1" t="s">
        <v>133</v>
      </c>
      <c r="C11" s="1" t="s">
        <v>134</v>
      </c>
      <c r="D11" s="10" t="s">
        <v>33</v>
      </c>
      <c r="E11" s="23">
        <v>74612.460000000006</v>
      </c>
      <c r="F11" s="11">
        <v>13112</v>
      </c>
      <c r="G11" s="11">
        <v>12</v>
      </c>
      <c r="H11" s="12">
        <v>42944</v>
      </c>
      <c r="I11" s="13" t="s">
        <v>39</v>
      </c>
    </row>
    <row r="12" spans="1:9" x14ac:dyDescent="0.3">
      <c r="A12" s="9">
        <f>IF(B12&lt;&gt;"",ROWS($B$6:B12),"")</f>
        <v>7</v>
      </c>
      <c r="B12" s="1" t="s">
        <v>173</v>
      </c>
      <c r="C12" s="1" t="s">
        <v>174</v>
      </c>
      <c r="D12" s="10" t="s">
        <v>33</v>
      </c>
      <c r="E12" s="23">
        <v>73197.63</v>
      </c>
      <c r="F12" s="11">
        <v>14036</v>
      </c>
      <c r="G12" s="11">
        <v>14</v>
      </c>
      <c r="H12" s="12">
        <v>42965</v>
      </c>
      <c r="I12" s="13" t="s">
        <v>137</v>
      </c>
    </row>
    <row r="13" spans="1:9" x14ac:dyDescent="0.3">
      <c r="A13" s="9">
        <f>IF(B13&lt;&gt;"",ROWS($B$6:B13),"")</f>
        <v>8</v>
      </c>
      <c r="B13" s="1" t="s">
        <v>733</v>
      </c>
      <c r="C13" s="1" t="s">
        <v>202</v>
      </c>
      <c r="D13" s="10" t="s">
        <v>114</v>
      </c>
      <c r="E13" s="23">
        <v>51752.34</v>
      </c>
      <c r="F13" s="11">
        <v>9313</v>
      </c>
      <c r="G13" s="11">
        <v>10</v>
      </c>
      <c r="H13" s="12">
        <v>42965</v>
      </c>
      <c r="I13" s="13" t="s">
        <v>39</v>
      </c>
    </row>
    <row r="14" spans="1:9" x14ac:dyDescent="0.3">
      <c r="A14" s="9">
        <f>IF(B14&lt;&gt;"",ROWS($B$6:B14),"")</f>
        <v>9</v>
      </c>
      <c r="B14" s="1" t="s">
        <v>226</v>
      </c>
      <c r="C14" s="1" t="s">
        <v>227</v>
      </c>
      <c r="D14" s="10" t="s">
        <v>33</v>
      </c>
      <c r="E14" s="23">
        <v>47195.96</v>
      </c>
      <c r="F14" s="11">
        <v>8825</v>
      </c>
      <c r="G14" s="11">
        <v>12</v>
      </c>
      <c r="H14" s="12">
        <v>42958</v>
      </c>
      <c r="I14" s="13" t="s">
        <v>54</v>
      </c>
    </row>
    <row r="15" spans="1:9" x14ac:dyDescent="0.3">
      <c r="A15" s="9">
        <f>IF(B15&lt;&gt;"",ROWS($B$6:B15),"")</f>
        <v>10</v>
      </c>
      <c r="B15" s="1" t="s">
        <v>154</v>
      </c>
      <c r="C15" s="1" t="s">
        <v>155</v>
      </c>
      <c r="D15" s="10" t="s">
        <v>33</v>
      </c>
      <c r="E15" s="23">
        <v>45277.16</v>
      </c>
      <c r="F15" s="11">
        <v>8198</v>
      </c>
      <c r="G15" s="11">
        <v>12</v>
      </c>
      <c r="H15" s="12">
        <v>42972</v>
      </c>
      <c r="I15" s="13" t="s">
        <v>34</v>
      </c>
    </row>
    <row r="16" spans="1:9" x14ac:dyDescent="0.3">
      <c r="A16" s="9">
        <f>IF(B16&lt;&gt;"",ROWS($B$6:B16),"")</f>
        <v>11</v>
      </c>
      <c r="B16" s="1" t="s">
        <v>244</v>
      </c>
      <c r="C16" s="1" t="s">
        <v>245</v>
      </c>
      <c r="D16" s="10" t="s">
        <v>33</v>
      </c>
      <c r="E16" s="23">
        <v>42611.97</v>
      </c>
      <c r="F16" s="11">
        <v>7909</v>
      </c>
      <c r="G16" s="11">
        <v>12</v>
      </c>
      <c r="H16" s="12">
        <v>42951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135</v>
      </c>
      <c r="C17" s="1" t="s">
        <v>136</v>
      </c>
      <c r="D17" s="10" t="s">
        <v>33</v>
      </c>
      <c r="E17" s="23">
        <v>41543.359999999993</v>
      </c>
      <c r="F17" s="11">
        <v>9347</v>
      </c>
      <c r="G17" s="11">
        <v>28</v>
      </c>
      <c r="H17" s="12">
        <v>42972</v>
      </c>
      <c r="I17" s="13" t="s">
        <v>137</v>
      </c>
    </row>
    <row r="18" spans="1:9" x14ac:dyDescent="0.3">
      <c r="A18" s="9">
        <f>IF(B18&lt;&gt;"",ROWS($B$6:B18),"")</f>
        <v>13</v>
      </c>
      <c r="B18" s="1" t="s">
        <v>223</v>
      </c>
      <c r="C18" s="1" t="s">
        <v>224</v>
      </c>
      <c r="D18" s="10" t="s">
        <v>33</v>
      </c>
      <c r="E18" s="23">
        <v>32124.93</v>
      </c>
      <c r="F18" s="11">
        <v>6082</v>
      </c>
      <c r="G18" s="11">
        <v>12</v>
      </c>
      <c r="H18" s="12">
        <v>42944</v>
      </c>
      <c r="I18" s="13" t="s">
        <v>225</v>
      </c>
    </row>
    <row r="19" spans="1:9" x14ac:dyDescent="0.3">
      <c r="A19" s="9">
        <f>IF(B19&lt;&gt;"",ROWS($B$6:B19),"")</f>
        <v>14</v>
      </c>
      <c r="B19" s="1" t="s">
        <v>286</v>
      </c>
      <c r="C19" s="1" t="s">
        <v>286</v>
      </c>
      <c r="D19" s="10" t="s">
        <v>27</v>
      </c>
      <c r="E19" s="23">
        <v>30705.439999999999</v>
      </c>
      <c r="F19" s="11">
        <v>7012</v>
      </c>
      <c r="G19" s="11">
        <v>18</v>
      </c>
      <c r="H19" s="12">
        <v>42965</v>
      </c>
      <c r="I19" s="13" t="s">
        <v>287</v>
      </c>
    </row>
    <row r="20" spans="1:9" x14ac:dyDescent="0.3">
      <c r="A20" s="9">
        <f>IF(B20&lt;&gt;"",ROWS($B$6:B20),"")</f>
        <v>15</v>
      </c>
      <c r="B20" s="1" t="s">
        <v>312</v>
      </c>
      <c r="C20" s="1" t="s">
        <v>313</v>
      </c>
      <c r="D20" s="10" t="s">
        <v>33</v>
      </c>
      <c r="E20" s="23">
        <v>27116.81</v>
      </c>
      <c r="F20" s="11">
        <v>5202</v>
      </c>
      <c r="G20" s="11">
        <v>10</v>
      </c>
      <c r="H20" s="12">
        <v>42951</v>
      </c>
      <c r="I20" s="13" t="s">
        <v>314</v>
      </c>
    </row>
    <row r="21" spans="1:9" x14ac:dyDescent="0.3">
      <c r="A21" s="9">
        <f>IF(B21&lt;&gt;"",ROWS($B$6:B21),"")</f>
        <v>16</v>
      </c>
      <c r="B21" s="1" t="s">
        <v>331</v>
      </c>
      <c r="C21" s="1" t="s">
        <v>332</v>
      </c>
      <c r="D21" s="10" t="s">
        <v>33</v>
      </c>
      <c r="E21" s="23">
        <v>21693.67</v>
      </c>
      <c r="F21" s="11">
        <v>4098</v>
      </c>
      <c r="G21" s="11">
        <v>12</v>
      </c>
      <c r="H21" s="12">
        <v>42951</v>
      </c>
      <c r="I21" s="13" t="s">
        <v>225</v>
      </c>
    </row>
    <row r="22" spans="1:9" x14ac:dyDescent="0.3">
      <c r="A22" s="9">
        <f>IF(B22&lt;&gt;"",ROWS($B$6:B22),"")</f>
        <v>17</v>
      </c>
      <c r="B22" s="1" t="s">
        <v>120</v>
      </c>
      <c r="C22" s="1" t="s">
        <v>121</v>
      </c>
      <c r="D22" s="10" t="s">
        <v>33</v>
      </c>
      <c r="E22" s="23">
        <v>16216.23</v>
      </c>
      <c r="F22" s="11">
        <v>3006</v>
      </c>
      <c r="G22" s="11">
        <v>10</v>
      </c>
      <c r="H22" s="12">
        <v>42930</v>
      </c>
      <c r="I22" s="13" t="s">
        <v>54</v>
      </c>
    </row>
    <row r="23" spans="1:9" x14ac:dyDescent="0.3">
      <c r="A23" s="9">
        <f>IF(B23&lt;&gt;"",ROWS($B$6:B23),"")</f>
        <v>18</v>
      </c>
      <c r="B23" s="1" t="s">
        <v>367</v>
      </c>
      <c r="C23" s="1" t="s">
        <v>368</v>
      </c>
      <c r="D23" s="10" t="s">
        <v>33</v>
      </c>
      <c r="E23" s="23">
        <v>12784</v>
      </c>
      <c r="F23" s="11">
        <v>2186</v>
      </c>
      <c r="G23" s="11">
        <v>14</v>
      </c>
      <c r="H23" s="12">
        <v>42972</v>
      </c>
      <c r="I23" s="13" t="s">
        <v>115</v>
      </c>
    </row>
    <row r="24" spans="1:9" x14ac:dyDescent="0.3">
      <c r="A24" s="9">
        <f>IF(B24&lt;&gt;"",ROWS($B$6:B24),"")</f>
        <v>19</v>
      </c>
      <c r="B24" s="1" t="s">
        <v>388</v>
      </c>
      <c r="C24" s="1" t="s">
        <v>389</v>
      </c>
      <c r="D24" s="10" t="s">
        <v>33</v>
      </c>
      <c r="E24" s="23">
        <v>10178.91</v>
      </c>
      <c r="F24" s="11">
        <v>2053</v>
      </c>
      <c r="G24" s="11">
        <v>10</v>
      </c>
      <c r="H24" s="12">
        <v>42975</v>
      </c>
      <c r="I24" s="13" t="s">
        <v>39</v>
      </c>
    </row>
    <row r="25" spans="1:9" x14ac:dyDescent="0.3">
      <c r="A25" s="9">
        <f>IF(B25&lt;&gt;"",ROWS($B$6:B25),"")</f>
        <v>20</v>
      </c>
      <c r="B25" s="1" t="s">
        <v>396</v>
      </c>
      <c r="C25" s="1" t="s">
        <v>397</v>
      </c>
      <c r="D25" s="10" t="s">
        <v>398</v>
      </c>
      <c r="E25" s="23">
        <v>8937.08</v>
      </c>
      <c r="F25" s="11">
        <v>1736</v>
      </c>
      <c r="G25" s="11">
        <v>11</v>
      </c>
      <c r="H25" s="12">
        <v>42972</v>
      </c>
      <c r="I25" s="13" t="s">
        <v>137</v>
      </c>
    </row>
    <row r="26" spans="1:9" x14ac:dyDescent="0.3">
      <c r="A26" s="9">
        <f>IF(B26&lt;&gt;"",ROWS($B$6:B26),"")</f>
        <v>21</v>
      </c>
      <c r="B26" s="1" t="s">
        <v>187</v>
      </c>
      <c r="C26" s="1" t="s">
        <v>188</v>
      </c>
      <c r="D26" s="10" t="s">
        <v>33</v>
      </c>
      <c r="E26" s="23">
        <v>7227.92</v>
      </c>
      <c r="F26" s="11">
        <v>1391</v>
      </c>
      <c r="G26" s="11">
        <v>7</v>
      </c>
      <c r="H26" s="12">
        <v>42930</v>
      </c>
      <c r="I26" s="13" t="s">
        <v>48</v>
      </c>
    </row>
    <row r="27" spans="1:9" x14ac:dyDescent="0.3">
      <c r="A27" s="9">
        <f>IF(B27&lt;&gt;"",ROWS($B$6:B27),"")</f>
        <v>22</v>
      </c>
      <c r="B27" s="1" t="s">
        <v>421</v>
      </c>
      <c r="C27" s="1" t="s">
        <v>421</v>
      </c>
      <c r="D27" s="10" t="s">
        <v>62</v>
      </c>
      <c r="E27" s="23">
        <v>8509.7999999999993</v>
      </c>
      <c r="F27" s="11">
        <v>2025</v>
      </c>
      <c r="G27" s="11">
        <v>3</v>
      </c>
      <c r="H27" s="12">
        <v>42951</v>
      </c>
      <c r="I27" s="13" t="s">
        <v>360</v>
      </c>
    </row>
    <row r="28" spans="1:9" x14ac:dyDescent="0.3">
      <c r="A28" s="9">
        <f>IF(B28&lt;&gt;"",ROWS($B$6:B28),"")</f>
        <v>23</v>
      </c>
      <c r="B28" s="1" t="s">
        <v>449</v>
      </c>
      <c r="C28" s="1" t="s">
        <v>450</v>
      </c>
      <c r="D28" s="10" t="s">
        <v>705</v>
      </c>
      <c r="E28" s="23">
        <v>5606</v>
      </c>
      <c r="F28" s="11">
        <v>1431</v>
      </c>
      <c r="G28" s="11">
        <v>6</v>
      </c>
      <c r="H28" s="12">
        <v>42958</v>
      </c>
      <c r="I28" s="13" t="s">
        <v>424</v>
      </c>
    </row>
    <row r="29" spans="1:9" x14ac:dyDescent="0.3">
      <c r="A29" s="9">
        <f>IF(B29&lt;&gt;"",ROWS($B$6:B29),"")</f>
        <v>24</v>
      </c>
      <c r="B29" s="1" t="s">
        <v>304</v>
      </c>
      <c r="C29" s="1" t="s">
        <v>305</v>
      </c>
      <c r="D29" s="10" t="s">
        <v>33</v>
      </c>
      <c r="E29" s="23">
        <v>4722.3999999999996</v>
      </c>
      <c r="F29" s="11">
        <v>928</v>
      </c>
      <c r="G29" s="11">
        <v>9</v>
      </c>
      <c r="H29" s="12">
        <v>42937</v>
      </c>
      <c r="I29" s="13" t="s">
        <v>225</v>
      </c>
    </row>
    <row r="30" spans="1:9" x14ac:dyDescent="0.3">
      <c r="A30" s="9">
        <f>IF(B30&lt;&gt;"",ROWS($B$6:B30),"")</f>
        <v>25</v>
      </c>
      <c r="B30" s="1" t="s">
        <v>106</v>
      </c>
      <c r="C30" s="1" t="s">
        <v>107</v>
      </c>
      <c r="D30" s="10" t="s">
        <v>33</v>
      </c>
      <c r="E30" s="23">
        <v>4518.45</v>
      </c>
      <c r="F30" s="11">
        <v>811</v>
      </c>
      <c r="G30" s="11">
        <v>6</v>
      </c>
      <c r="H30" s="12">
        <v>42923</v>
      </c>
      <c r="I30" s="13" t="s">
        <v>101</v>
      </c>
    </row>
    <row r="31" spans="1:9" x14ac:dyDescent="0.3">
      <c r="A31" s="9">
        <f>IF(B31&lt;&gt;"",ROWS($B$6:B31),"")</f>
        <v>26</v>
      </c>
      <c r="B31" s="1" t="s">
        <v>156</v>
      </c>
      <c r="C31" s="1" t="s">
        <v>157</v>
      </c>
      <c r="D31" s="10" t="s">
        <v>33</v>
      </c>
      <c r="E31" s="23">
        <v>3874.01</v>
      </c>
      <c r="F31" s="11">
        <v>707</v>
      </c>
      <c r="G31" s="11">
        <v>6</v>
      </c>
      <c r="H31" s="12">
        <v>42923</v>
      </c>
      <c r="I31" s="13" t="s">
        <v>54</v>
      </c>
    </row>
    <row r="32" spans="1:9" x14ac:dyDescent="0.3">
      <c r="A32" s="9">
        <f>IF(B32&lt;&gt;"",ROWS($B$6:B32),"")</f>
        <v>27</v>
      </c>
      <c r="B32" s="1" t="s">
        <v>38</v>
      </c>
      <c r="C32" s="1" t="s">
        <v>38</v>
      </c>
      <c r="D32" s="10" t="s">
        <v>27</v>
      </c>
      <c r="E32" s="23">
        <v>3677.04</v>
      </c>
      <c r="F32" s="11">
        <v>737</v>
      </c>
      <c r="G32" s="11">
        <v>2</v>
      </c>
      <c r="H32" s="12">
        <v>42790</v>
      </c>
      <c r="I32" s="13" t="s">
        <v>39</v>
      </c>
    </row>
    <row r="33" spans="1:9" x14ac:dyDescent="0.3">
      <c r="A33" s="9">
        <f>IF(B33&lt;&gt;"",ROWS($B$6:B33),"")</f>
        <v>28</v>
      </c>
      <c r="B33" s="1" t="s">
        <v>485</v>
      </c>
      <c r="C33" s="1" t="s">
        <v>485</v>
      </c>
      <c r="D33" s="10" t="s">
        <v>341</v>
      </c>
      <c r="E33" s="23">
        <v>4213</v>
      </c>
      <c r="F33" s="11">
        <v>920</v>
      </c>
      <c r="G33" s="11">
        <v>3</v>
      </c>
      <c r="H33" s="12">
        <v>42965</v>
      </c>
      <c r="I33" s="13" t="s">
        <v>360</v>
      </c>
    </row>
    <row r="34" spans="1:9" x14ac:dyDescent="0.3">
      <c r="A34" s="9">
        <f>IF(B34&lt;&gt;"",ROWS($B$6:B34),"")</f>
        <v>29</v>
      </c>
      <c r="B34" s="1" t="s">
        <v>268</v>
      </c>
      <c r="C34" s="1" t="s">
        <v>269</v>
      </c>
      <c r="D34" s="10" t="s">
        <v>33</v>
      </c>
      <c r="E34" s="23">
        <v>3099.73</v>
      </c>
      <c r="F34" s="11">
        <v>651</v>
      </c>
      <c r="G34" s="11">
        <v>4</v>
      </c>
      <c r="H34" s="12">
        <v>42930</v>
      </c>
      <c r="I34" s="13" t="s">
        <v>34</v>
      </c>
    </row>
    <row r="35" spans="1:9" x14ac:dyDescent="0.3">
      <c r="A35" s="9">
        <f>IF(B35&lt;&gt;"",ROWS($B$6:B35),"")</f>
        <v>30</v>
      </c>
      <c r="B35" s="1" t="s">
        <v>538</v>
      </c>
      <c r="C35" s="1" t="s">
        <v>539</v>
      </c>
      <c r="D35" s="10" t="s">
        <v>62</v>
      </c>
      <c r="E35" s="23">
        <v>2684.2</v>
      </c>
      <c r="F35" s="11">
        <v>1132</v>
      </c>
      <c r="G35" s="11">
        <v>3</v>
      </c>
      <c r="H35" s="12">
        <v>42601</v>
      </c>
      <c r="I35" s="13" t="s">
        <v>360</v>
      </c>
    </row>
    <row r="36" spans="1:9" x14ac:dyDescent="0.3">
      <c r="A36" s="9">
        <f>IF(B36&lt;&gt;"",ROWS($B$6:B36),"")</f>
        <v>31</v>
      </c>
      <c r="B36" s="1" t="s">
        <v>451</v>
      </c>
      <c r="C36" s="1" t="s">
        <v>452</v>
      </c>
      <c r="D36" s="10" t="s">
        <v>453</v>
      </c>
      <c r="E36" s="23">
        <v>2332.84</v>
      </c>
      <c r="F36" s="11">
        <v>464</v>
      </c>
      <c r="G36" s="11">
        <v>2</v>
      </c>
      <c r="H36" s="12">
        <v>42748</v>
      </c>
      <c r="I36" s="13" t="s">
        <v>281</v>
      </c>
    </row>
    <row r="37" spans="1:9" x14ac:dyDescent="0.3">
      <c r="A37" s="9">
        <f>IF(B37&lt;&gt;"",ROWS($B$6:B37),"")</f>
        <v>32</v>
      </c>
      <c r="B37" s="1" t="s">
        <v>565</v>
      </c>
      <c r="C37" s="1" t="s">
        <v>566</v>
      </c>
      <c r="D37" s="10" t="s">
        <v>567</v>
      </c>
      <c r="E37" s="23">
        <v>1821</v>
      </c>
      <c r="F37" s="11">
        <v>450</v>
      </c>
      <c r="G37" s="11">
        <v>3</v>
      </c>
      <c r="H37" s="12">
        <v>42608</v>
      </c>
      <c r="I37" s="13" t="s">
        <v>360</v>
      </c>
    </row>
    <row r="38" spans="1:9" x14ac:dyDescent="0.3">
      <c r="A38" s="9">
        <f>IF(B38&lt;&gt;"",ROWS($B$6:B38),"")</f>
        <v>33</v>
      </c>
      <c r="B38" s="1" t="s">
        <v>534</v>
      </c>
      <c r="C38" s="1" t="s">
        <v>535</v>
      </c>
      <c r="D38" s="10" t="s">
        <v>720</v>
      </c>
      <c r="E38" s="23">
        <v>1569</v>
      </c>
      <c r="F38" s="11">
        <v>426</v>
      </c>
      <c r="G38" s="11">
        <v>7</v>
      </c>
      <c r="H38" s="12">
        <v>42972</v>
      </c>
      <c r="I38" s="13" t="s">
        <v>424</v>
      </c>
    </row>
    <row r="39" spans="1:9" x14ac:dyDescent="0.3">
      <c r="A39" s="9">
        <f>IF(B39&lt;&gt;"",ROWS($B$6:B39),"")</f>
        <v>34</v>
      </c>
      <c r="B39" s="1" t="s">
        <v>211</v>
      </c>
      <c r="C39" s="1" t="s">
        <v>212</v>
      </c>
      <c r="D39" s="10" t="s">
        <v>33</v>
      </c>
      <c r="E39" s="23">
        <v>1557.66</v>
      </c>
      <c r="F39" s="11">
        <v>306</v>
      </c>
      <c r="G39" s="11">
        <v>6</v>
      </c>
      <c r="H39" s="12" t="s">
        <v>731</v>
      </c>
      <c r="I39" s="13" t="s">
        <v>137</v>
      </c>
    </row>
    <row r="40" spans="1:9" x14ac:dyDescent="0.3">
      <c r="A40" s="9">
        <f>IF(B40&lt;&gt;"",ROWS($B$6:B40),"")</f>
        <v>35</v>
      </c>
      <c r="B40" s="1" t="s">
        <v>35</v>
      </c>
      <c r="C40" s="1" t="s">
        <v>36</v>
      </c>
      <c r="D40" s="10" t="s">
        <v>33</v>
      </c>
      <c r="E40" s="23">
        <v>1186.68</v>
      </c>
      <c r="F40" s="11">
        <v>228</v>
      </c>
      <c r="G40" s="11">
        <v>3</v>
      </c>
      <c r="H40" s="12">
        <v>42881</v>
      </c>
      <c r="I40" s="13" t="s">
        <v>37</v>
      </c>
    </row>
    <row r="41" spans="1:9" x14ac:dyDescent="0.3">
      <c r="A41" s="9">
        <f>IF(B41&lt;&gt;"",ROWS($B$6:B41),"")</f>
        <v>36</v>
      </c>
      <c r="B41" s="1" t="s">
        <v>270</v>
      </c>
      <c r="C41" s="1" t="s">
        <v>271</v>
      </c>
      <c r="D41" s="10" t="s">
        <v>33</v>
      </c>
      <c r="E41" s="23">
        <v>1113.18</v>
      </c>
      <c r="F41" s="11">
        <v>196</v>
      </c>
      <c r="G41" s="11">
        <v>1</v>
      </c>
      <c r="H41" s="12">
        <v>42804</v>
      </c>
      <c r="I41" s="13" t="s">
        <v>54</v>
      </c>
    </row>
    <row r="42" spans="1:9" x14ac:dyDescent="0.3">
      <c r="A42" s="9">
        <f>IF(B42&lt;&gt;"",ROWS($B$6:B42),"")</f>
        <v>37</v>
      </c>
      <c r="B42" s="1" t="s">
        <v>181</v>
      </c>
      <c r="C42" s="1" t="s">
        <v>182</v>
      </c>
      <c r="D42" s="10" t="s">
        <v>114</v>
      </c>
      <c r="E42" s="23">
        <v>964</v>
      </c>
      <c r="F42" s="11">
        <v>348</v>
      </c>
      <c r="G42" s="11">
        <v>2</v>
      </c>
      <c r="H42" s="12">
        <v>42881</v>
      </c>
      <c r="I42" s="13" t="s">
        <v>183</v>
      </c>
    </row>
    <row r="43" spans="1:9" x14ac:dyDescent="0.3">
      <c r="A43" s="9">
        <f>IF(B43&lt;&gt;"",ROWS($B$6:B43),"")</f>
        <v>38</v>
      </c>
      <c r="B43" s="1" t="s">
        <v>89</v>
      </c>
      <c r="C43" s="1" t="s">
        <v>90</v>
      </c>
      <c r="D43" s="10" t="s">
        <v>33</v>
      </c>
      <c r="E43" s="23">
        <v>804.04</v>
      </c>
      <c r="F43" s="11">
        <v>138</v>
      </c>
      <c r="G43" s="11">
        <v>3</v>
      </c>
      <c r="H43" s="12">
        <v>42916</v>
      </c>
      <c r="I43" s="13" t="s">
        <v>54</v>
      </c>
    </row>
    <row r="44" spans="1:9" x14ac:dyDescent="0.3">
      <c r="A44" s="9">
        <f>IF(B44&lt;&gt;"",ROWS($B$6:B44),"")</f>
        <v>39</v>
      </c>
      <c r="B44" s="1" t="s">
        <v>447</v>
      </c>
      <c r="C44" s="1" t="s">
        <v>448</v>
      </c>
      <c r="D44" s="10" t="s">
        <v>62</v>
      </c>
      <c r="E44" s="23">
        <v>628.20000000000005</v>
      </c>
      <c r="F44" s="11">
        <v>135</v>
      </c>
      <c r="G44" s="11">
        <v>1</v>
      </c>
      <c r="H44" s="12">
        <v>42888</v>
      </c>
      <c r="I44" s="13" t="s">
        <v>424</v>
      </c>
    </row>
    <row r="45" spans="1:9" x14ac:dyDescent="0.3">
      <c r="A45" s="9">
        <f>IF(B45&lt;&gt;"",ROWS($B$6:B45),"")</f>
        <v>40</v>
      </c>
      <c r="B45" s="1" t="s">
        <v>645</v>
      </c>
      <c r="C45" s="1" t="s">
        <v>646</v>
      </c>
      <c r="D45" s="10" t="s">
        <v>721</v>
      </c>
      <c r="E45" s="23">
        <v>447</v>
      </c>
      <c r="F45" s="11">
        <v>253</v>
      </c>
      <c r="G45" s="11">
        <v>1</v>
      </c>
      <c r="H45" s="12">
        <v>42412</v>
      </c>
      <c r="I45" s="13" t="s">
        <v>620</v>
      </c>
    </row>
    <row r="46" spans="1:9" x14ac:dyDescent="0.3">
      <c r="A46" s="9">
        <f>IF(B46&lt;&gt;"",ROWS($B$6:B46),"")</f>
        <v>41</v>
      </c>
      <c r="B46" s="1" t="s">
        <v>625</v>
      </c>
      <c r="C46" s="1" t="s">
        <v>626</v>
      </c>
      <c r="D46" s="10" t="s">
        <v>33</v>
      </c>
      <c r="E46" s="23">
        <v>430.2</v>
      </c>
      <c r="F46" s="11">
        <v>259</v>
      </c>
      <c r="G46" s="11">
        <v>1</v>
      </c>
      <c r="H46" s="12">
        <v>42398</v>
      </c>
      <c r="I46" s="13" t="s">
        <v>39</v>
      </c>
    </row>
    <row r="47" spans="1:9" x14ac:dyDescent="0.3">
      <c r="A47" s="9">
        <f>IF(B47&lt;&gt;"",ROWS($B$6:B47),"")</f>
        <v>42</v>
      </c>
      <c r="B47" s="1" t="s">
        <v>99</v>
      </c>
      <c r="C47" s="1" t="s">
        <v>100</v>
      </c>
      <c r="D47" s="10" t="s">
        <v>33</v>
      </c>
      <c r="E47" s="23">
        <v>382.16</v>
      </c>
      <c r="F47" s="11">
        <v>69</v>
      </c>
      <c r="G47" s="11">
        <v>3</v>
      </c>
      <c r="H47" s="12">
        <v>42902</v>
      </c>
      <c r="I47" s="13" t="s">
        <v>101</v>
      </c>
    </row>
    <row r="48" spans="1:9" x14ac:dyDescent="0.3">
      <c r="A48" s="9">
        <f>IF(B48&lt;&gt;"",ROWS($B$6:B48),"")</f>
        <v>43</v>
      </c>
      <c r="B48" s="1" t="s">
        <v>604</v>
      </c>
      <c r="C48" s="1" t="s">
        <v>605</v>
      </c>
      <c r="D48" s="10" t="s">
        <v>33</v>
      </c>
      <c r="E48" s="23">
        <v>270.88</v>
      </c>
      <c r="F48" s="11">
        <v>151</v>
      </c>
      <c r="G48" s="11">
        <v>2</v>
      </c>
      <c r="H48" s="12">
        <v>42517</v>
      </c>
      <c r="I48" s="13" t="s">
        <v>137</v>
      </c>
    </row>
    <row r="49" spans="1:9" x14ac:dyDescent="0.3">
      <c r="A49" s="9">
        <f>IF(B49&lt;&gt;"",ROWS($B$6:B49),"")</f>
        <v>44</v>
      </c>
      <c r="B49" s="1" t="s">
        <v>594</v>
      </c>
      <c r="C49" s="1" t="s">
        <v>594</v>
      </c>
      <c r="D49" s="10" t="s">
        <v>33</v>
      </c>
      <c r="E49" s="23">
        <v>265.39999999999998</v>
      </c>
      <c r="F49" s="11">
        <v>144</v>
      </c>
      <c r="G49" s="11">
        <v>2</v>
      </c>
      <c r="H49" s="12">
        <v>42447</v>
      </c>
      <c r="I49" s="13" t="s">
        <v>595</v>
      </c>
    </row>
    <row r="50" spans="1:9" x14ac:dyDescent="0.3">
      <c r="A50" s="9">
        <f>IF(B50&lt;&gt;"",ROWS($B$6:B50),"")</f>
        <v>45</v>
      </c>
      <c r="B50" s="1" t="s">
        <v>621</v>
      </c>
      <c r="C50" s="1" t="s">
        <v>622</v>
      </c>
      <c r="D50" s="10" t="s">
        <v>114</v>
      </c>
      <c r="E50" s="23">
        <v>255.6</v>
      </c>
      <c r="F50" s="11">
        <v>142</v>
      </c>
      <c r="G50" s="11">
        <v>1</v>
      </c>
      <c r="H50" s="12">
        <v>42489</v>
      </c>
      <c r="I50" s="13" t="s">
        <v>39</v>
      </c>
    </row>
    <row r="51" spans="1:9" x14ac:dyDescent="0.3">
      <c r="A51" s="9">
        <f>IF(B51&lt;&gt;"",ROWS($B$6:B51),"")</f>
        <v>46</v>
      </c>
      <c r="B51" s="1" t="s">
        <v>548</v>
      </c>
      <c r="C51" s="1" t="s">
        <v>549</v>
      </c>
      <c r="D51" s="10" t="s">
        <v>33</v>
      </c>
      <c r="E51" s="23">
        <v>241.2</v>
      </c>
      <c r="F51" s="11">
        <v>134</v>
      </c>
      <c r="G51" s="11">
        <v>2</v>
      </c>
      <c r="H51" s="12">
        <v>42664</v>
      </c>
      <c r="I51" s="13" t="s">
        <v>48</v>
      </c>
    </row>
    <row r="52" spans="1:9" x14ac:dyDescent="0.3">
      <c r="A52" s="9">
        <f>IF(B52&lt;&gt;"",ROWS($B$6:B52),"")</f>
        <v>47</v>
      </c>
      <c r="B52" s="1" t="s">
        <v>60</v>
      </c>
      <c r="C52" s="1" t="s">
        <v>61</v>
      </c>
      <c r="D52" s="10" t="s">
        <v>62</v>
      </c>
      <c r="E52" s="23">
        <v>240.2</v>
      </c>
      <c r="F52" s="11">
        <v>136</v>
      </c>
      <c r="G52" s="11">
        <v>1</v>
      </c>
      <c r="H52" s="12">
        <v>42748</v>
      </c>
      <c r="I52" s="13" t="s">
        <v>39</v>
      </c>
    </row>
    <row r="53" spans="1:9" x14ac:dyDescent="0.3">
      <c r="A53" s="9">
        <f>IF(B53&lt;&gt;"",ROWS($B$6:B53),"")</f>
        <v>48</v>
      </c>
      <c r="B53" s="1" t="s">
        <v>499</v>
      </c>
      <c r="C53" s="1" t="s">
        <v>500</v>
      </c>
      <c r="D53" s="10" t="s">
        <v>62</v>
      </c>
      <c r="E53" s="23">
        <v>204.3</v>
      </c>
      <c r="F53" s="11">
        <v>39</v>
      </c>
      <c r="G53" s="11">
        <v>1</v>
      </c>
      <c r="H53" s="12">
        <v>42244</v>
      </c>
      <c r="I53" s="13" t="s">
        <v>424</v>
      </c>
    </row>
    <row r="54" spans="1:9" x14ac:dyDescent="0.3">
      <c r="A54" s="9">
        <f>IF(B54&lt;&gt;"",ROWS($B$6:B54),"")</f>
        <v>49</v>
      </c>
      <c r="B54" s="1" t="s">
        <v>79</v>
      </c>
      <c r="C54" s="1" t="s">
        <v>80</v>
      </c>
      <c r="D54" s="10" t="s">
        <v>33</v>
      </c>
      <c r="E54" s="23">
        <v>199.8</v>
      </c>
      <c r="F54" s="11">
        <v>111</v>
      </c>
      <c r="G54" s="11">
        <v>1</v>
      </c>
      <c r="H54" s="12">
        <v>42727</v>
      </c>
      <c r="I54" s="13" t="s">
        <v>34</v>
      </c>
    </row>
    <row r="55" spans="1:9" x14ac:dyDescent="0.3">
      <c r="A55" s="9">
        <f>IF(B55&lt;&gt;"",ROWS($B$6:B55),"")</f>
        <v>50</v>
      </c>
      <c r="B55" s="1" t="s">
        <v>592</v>
      </c>
      <c r="C55" s="1" t="s">
        <v>593</v>
      </c>
      <c r="D55" s="10" t="s">
        <v>33</v>
      </c>
      <c r="E55" s="23">
        <v>190.8</v>
      </c>
      <c r="F55" s="11">
        <v>106</v>
      </c>
      <c r="G55" s="11">
        <v>1</v>
      </c>
      <c r="H55" s="12">
        <v>42587</v>
      </c>
      <c r="I55" s="13" t="s">
        <v>34</v>
      </c>
    </row>
    <row r="56" spans="1:9" x14ac:dyDescent="0.3">
      <c r="A56" s="9">
        <f>IF(B56&lt;&gt;"",ROWS($B$6:B56),"")</f>
        <v>51</v>
      </c>
      <c r="B56" s="1" t="s">
        <v>606</v>
      </c>
      <c r="C56" s="1" t="s">
        <v>607</v>
      </c>
      <c r="D56" s="10" t="s">
        <v>33</v>
      </c>
      <c r="E56" s="23">
        <v>187.5</v>
      </c>
      <c r="F56" s="11">
        <v>106</v>
      </c>
      <c r="G56" s="11">
        <v>2</v>
      </c>
      <c r="H56" s="12">
        <v>42433</v>
      </c>
      <c r="I56" s="13" t="s">
        <v>238</v>
      </c>
    </row>
    <row r="57" spans="1:9" x14ac:dyDescent="0.3">
      <c r="A57" s="9">
        <f>IF(B57&lt;&gt;"",ROWS($B$6:B57),"")</f>
        <v>52</v>
      </c>
      <c r="B57" s="1" t="s">
        <v>572</v>
      </c>
      <c r="C57" s="1" t="s">
        <v>573</v>
      </c>
      <c r="D57" s="10" t="s">
        <v>33</v>
      </c>
      <c r="E57" s="23">
        <v>185.81</v>
      </c>
      <c r="F57" s="11">
        <v>101</v>
      </c>
      <c r="G57" s="11">
        <v>2</v>
      </c>
      <c r="H57" s="12">
        <v>42566</v>
      </c>
      <c r="I57" s="13" t="s">
        <v>48</v>
      </c>
    </row>
    <row r="58" spans="1:9" x14ac:dyDescent="0.3">
      <c r="A58" s="9">
        <f>IF(B58&lt;&gt;"",ROWS($B$6:B58),"")</f>
        <v>53</v>
      </c>
      <c r="B58" s="1" t="s">
        <v>501</v>
      </c>
      <c r="C58" s="1" t="s">
        <v>502</v>
      </c>
      <c r="D58" s="10" t="s">
        <v>503</v>
      </c>
      <c r="E58" s="23">
        <v>176.4</v>
      </c>
      <c r="F58" s="11">
        <v>42</v>
      </c>
      <c r="G58" s="11">
        <v>2</v>
      </c>
      <c r="H58" s="12">
        <v>42895</v>
      </c>
      <c r="I58" s="13" t="s">
        <v>424</v>
      </c>
    </row>
    <row r="59" spans="1:9" x14ac:dyDescent="0.3">
      <c r="A59" s="9">
        <f>IF(B59&lt;&gt;"",ROWS($B$6:B59),"")</f>
        <v>54</v>
      </c>
      <c r="B59" s="1" t="s">
        <v>536</v>
      </c>
      <c r="C59" s="1" t="s">
        <v>537</v>
      </c>
      <c r="D59" s="10" t="s">
        <v>62</v>
      </c>
      <c r="E59" s="23">
        <v>159.80000000000001</v>
      </c>
      <c r="F59" s="11">
        <v>46</v>
      </c>
      <c r="G59" s="11">
        <v>2</v>
      </c>
      <c r="H59" s="12">
        <v>42601</v>
      </c>
      <c r="I59" s="13" t="s">
        <v>424</v>
      </c>
    </row>
    <row r="60" spans="1:9" x14ac:dyDescent="0.3">
      <c r="A60" s="9">
        <f>IF(B60&lt;&gt;"",ROWS($B$6:B60),"")</f>
        <v>55</v>
      </c>
      <c r="B60" s="1" t="s">
        <v>634</v>
      </c>
      <c r="C60" s="1" t="s">
        <v>635</v>
      </c>
      <c r="D60" s="10" t="s">
        <v>33</v>
      </c>
      <c r="E60" s="23">
        <v>145.80000000000001</v>
      </c>
      <c r="F60" s="11">
        <v>81</v>
      </c>
      <c r="G60" s="11">
        <v>1</v>
      </c>
      <c r="H60" s="12">
        <v>42405</v>
      </c>
      <c r="I60" s="13" t="s">
        <v>48</v>
      </c>
    </row>
    <row r="61" spans="1:9" x14ac:dyDescent="0.3">
      <c r="A61" s="9">
        <f>IF(B61&lt;&gt;"",ROWS($B$6:B61),"")</f>
        <v>56</v>
      </c>
      <c r="B61" s="1" t="s">
        <v>618</v>
      </c>
      <c r="C61" s="1" t="s">
        <v>619</v>
      </c>
      <c r="D61" s="10" t="s">
        <v>114</v>
      </c>
      <c r="E61" s="23">
        <v>121.8</v>
      </c>
      <c r="F61" s="11">
        <v>79</v>
      </c>
      <c r="G61" s="11">
        <v>1</v>
      </c>
      <c r="H61" s="12">
        <v>42461</v>
      </c>
      <c r="I61" s="13" t="s">
        <v>620</v>
      </c>
    </row>
    <row r="62" spans="1:9" x14ac:dyDescent="0.3">
      <c r="A62" s="9">
        <f>IF(B62&lt;&gt;"",ROWS($B$6:B62),"")</f>
        <v>57</v>
      </c>
      <c r="B62" s="1" t="s">
        <v>687</v>
      </c>
      <c r="C62" s="1" t="s">
        <v>688</v>
      </c>
      <c r="D62" s="10" t="s">
        <v>33</v>
      </c>
      <c r="E62" s="23">
        <v>121</v>
      </c>
      <c r="F62" s="11">
        <v>25</v>
      </c>
      <c r="G62" s="11">
        <v>1</v>
      </c>
      <c r="H62" s="12">
        <v>42405</v>
      </c>
      <c r="I62" s="13" t="s">
        <v>137</v>
      </c>
    </row>
    <row r="63" spans="1:9" x14ac:dyDescent="0.3">
      <c r="A63" s="9">
        <f>IF(B63&lt;&gt;"",ROWS($B$6:B63),"")</f>
        <v>58</v>
      </c>
      <c r="B63" s="1" t="s">
        <v>672</v>
      </c>
      <c r="C63" s="1" t="s">
        <v>673</v>
      </c>
      <c r="D63" s="10" t="s">
        <v>429</v>
      </c>
      <c r="E63" s="23">
        <v>110</v>
      </c>
      <c r="F63" s="11">
        <v>24</v>
      </c>
      <c r="G63" s="11">
        <v>1</v>
      </c>
      <c r="H63" s="12" t="s">
        <v>674</v>
      </c>
      <c r="I63" s="13" t="s">
        <v>281</v>
      </c>
    </row>
    <row r="64" spans="1:9" x14ac:dyDescent="0.3">
      <c r="A64" s="9">
        <f>IF(B64&lt;&gt;"",ROWS($B$6:B64),"")</f>
        <v>59</v>
      </c>
      <c r="B64" s="1" t="s">
        <v>506</v>
      </c>
      <c r="C64" s="1" t="s">
        <v>507</v>
      </c>
      <c r="D64" s="10" t="s">
        <v>719</v>
      </c>
      <c r="E64" s="23">
        <v>105</v>
      </c>
      <c r="F64" s="11">
        <v>36</v>
      </c>
      <c r="G64" s="11">
        <v>1</v>
      </c>
      <c r="H64" s="12">
        <v>42713</v>
      </c>
      <c r="I64" s="13" t="s">
        <v>424</v>
      </c>
    </row>
    <row r="65" spans="1:9" x14ac:dyDescent="0.3">
      <c r="A65" s="9">
        <f>IF(B65&lt;&gt;"",ROWS($B$6:B65),"")</f>
        <v>60</v>
      </c>
      <c r="B65" s="1" t="s">
        <v>561</v>
      </c>
      <c r="C65" s="1" t="s">
        <v>562</v>
      </c>
      <c r="D65" s="10" t="s">
        <v>734</v>
      </c>
      <c r="E65" s="23">
        <v>104.5</v>
      </c>
      <c r="F65" s="11">
        <v>24</v>
      </c>
      <c r="G65" s="11">
        <v>2</v>
      </c>
      <c r="H65" s="12">
        <v>42748</v>
      </c>
      <c r="I65" s="13" t="s">
        <v>281</v>
      </c>
    </row>
    <row r="66" spans="1:9" x14ac:dyDescent="0.3">
      <c r="A66" s="9">
        <f>IF(B66&lt;&gt;"",ROWS($B$6:B66),"")</f>
        <v>61</v>
      </c>
      <c r="B66" s="1" t="s">
        <v>476</v>
      </c>
      <c r="C66" s="1" t="s">
        <v>477</v>
      </c>
      <c r="D66" s="10" t="s">
        <v>475</v>
      </c>
      <c r="E66" s="23">
        <v>97</v>
      </c>
      <c r="F66" s="11">
        <v>31</v>
      </c>
      <c r="G66" s="11">
        <v>2</v>
      </c>
      <c r="H66" s="12">
        <v>42860</v>
      </c>
      <c r="I66" s="13" t="s">
        <v>424</v>
      </c>
    </row>
    <row r="67" spans="1:9" x14ac:dyDescent="0.3">
      <c r="A67" s="9">
        <f>IF(B67&lt;&gt;"",ROWS($B$6:B67),"")</f>
        <v>62</v>
      </c>
      <c r="B67" s="1" t="s">
        <v>152</v>
      </c>
      <c r="C67" s="1" t="s">
        <v>153</v>
      </c>
      <c r="D67" s="10" t="s">
        <v>713</v>
      </c>
      <c r="E67" s="23">
        <v>97</v>
      </c>
      <c r="F67" s="11">
        <v>48</v>
      </c>
      <c r="G67" s="11">
        <v>1</v>
      </c>
      <c r="H67" s="12">
        <v>42797</v>
      </c>
      <c r="I67" s="13" t="s">
        <v>137</v>
      </c>
    </row>
    <row r="68" spans="1:9" x14ac:dyDescent="0.3">
      <c r="A68" s="9">
        <f>IF(B68&lt;&gt;"",ROWS($B$6:B68),"")</f>
        <v>63</v>
      </c>
      <c r="B68" s="1" t="s">
        <v>600</v>
      </c>
      <c r="C68" s="1" t="s">
        <v>601</v>
      </c>
      <c r="D68" s="10" t="s">
        <v>62</v>
      </c>
      <c r="E68" s="23">
        <v>79.099999999999994</v>
      </c>
      <c r="F68" s="11">
        <v>15</v>
      </c>
      <c r="G68" s="11">
        <v>1</v>
      </c>
      <c r="H68" s="12">
        <v>42657</v>
      </c>
      <c r="I68" s="13" t="s">
        <v>424</v>
      </c>
    </row>
    <row r="69" spans="1:9" x14ac:dyDescent="0.3">
      <c r="A69" s="9">
        <f>IF(B69&lt;&gt;"",ROWS($B$6:B69),"")</f>
        <v>64</v>
      </c>
      <c r="B69" s="1" t="s">
        <v>568</v>
      </c>
      <c r="C69" s="1" t="s">
        <v>569</v>
      </c>
      <c r="D69" s="10" t="s">
        <v>62</v>
      </c>
      <c r="E69" s="23">
        <v>69</v>
      </c>
      <c r="F69" s="11">
        <v>21</v>
      </c>
      <c r="G69" s="11">
        <v>1</v>
      </c>
      <c r="H69" s="12">
        <v>42772</v>
      </c>
      <c r="I69" s="13" t="s">
        <v>281</v>
      </c>
    </row>
    <row r="70" spans="1:9" x14ac:dyDescent="0.3">
      <c r="A70" s="9">
        <f>IF(B70&lt;&gt;"",ROWS($B$6:B70),"")</f>
        <v>65</v>
      </c>
      <c r="B70" s="1" t="s">
        <v>689</v>
      </c>
      <c r="C70" s="1" t="s">
        <v>690</v>
      </c>
      <c r="D70" s="10" t="s">
        <v>62</v>
      </c>
      <c r="E70" s="23">
        <v>68.099999999999994</v>
      </c>
      <c r="F70" s="11">
        <v>13</v>
      </c>
      <c r="G70" s="11">
        <v>9</v>
      </c>
      <c r="H70" s="12">
        <v>42545</v>
      </c>
      <c r="I70" s="13" t="s">
        <v>115</v>
      </c>
    </row>
    <row r="71" spans="1:9" x14ac:dyDescent="0.3">
      <c r="A71" s="9">
        <f>IF(B71&lt;&gt;"",ROWS($B$6:B71),"")</f>
        <v>66</v>
      </c>
      <c r="B71" s="1" t="s">
        <v>416</v>
      </c>
      <c r="C71" s="1" t="s">
        <v>417</v>
      </c>
      <c r="D71" s="10" t="s">
        <v>717</v>
      </c>
      <c r="E71" s="23">
        <v>64.099999999999994</v>
      </c>
      <c r="F71" s="11">
        <v>14</v>
      </c>
      <c r="G71" s="11">
        <v>1</v>
      </c>
      <c r="H71" s="12">
        <v>42769</v>
      </c>
      <c r="I71" s="13" t="s">
        <v>418</v>
      </c>
    </row>
    <row r="72" spans="1:9" x14ac:dyDescent="0.3">
      <c r="A72" s="9">
        <f>IF(B72&lt;&gt;"",ROWS($B$6:B72),"")</f>
        <v>67</v>
      </c>
      <c r="B72" s="1" t="s">
        <v>131</v>
      </c>
      <c r="C72" s="1" t="s">
        <v>132</v>
      </c>
      <c r="D72" s="10" t="s">
        <v>33</v>
      </c>
      <c r="E72" s="23">
        <v>58.5</v>
      </c>
      <c r="F72" s="11">
        <v>18</v>
      </c>
      <c r="G72" s="11">
        <v>1</v>
      </c>
      <c r="H72" s="12">
        <v>42713</v>
      </c>
      <c r="I72" s="13" t="s">
        <v>39</v>
      </c>
    </row>
    <row r="73" spans="1:9" x14ac:dyDescent="0.3">
      <c r="A73" s="9">
        <f>IF(B73&lt;&gt;"",ROWS($B$6:B73),"")</f>
        <v>68</v>
      </c>
      <c r="B73" s="1" t="s">
        <v>639</v>
      </c>
      <c r="C73" s="1" t="s">
        <v>640</v>
      </c>
      <c r="D73" s="10" t="s">
        <v>33</v>
      </c>
      <c r="E73" s="23">
        <v>54</v>
      </c>
      <c r="F73" s="11">
        <v>31</v>
      </c>
      <c r="G73" s="11">
        <v>1</v>
      </c>
      <c r="H73" s="12">
        <v>42601</v>
      </c>
      <c r="I73" s="13" t="s">
        <v>238</v>
      </c>
    </row>
    <row r="74" spans="1:9" x14ac:dyDescent="0.3">
      <c r="A74" s="9">
        <f>IF(B74&lt;&gt;"",ROWS($B$6:B74),"")</f>
        <v>69</v>
      </c>
      <c r="B74" s="1" t="s">
        <v>675</v>
      </c>
      <c r="C74" s="1" t="s">
        <v>676</v>
      </c>
      <c r="D74" s="10" t="s">
        <v>721</v>
      </c>
      <c r="E74" s="23">
        <v>37.5</v>
      </c>
      <c r="F74" s="11">
        <v>12</v>
      </c>
      <c r="G74" s="11">
        <v>1</v>
      </c>
      <c r="H74" s="12">
        <v>42804</v>
      </c>
      <c r="I74" s="13" t="s">
        <v>281</v>
      </c>
    </row>
    <row r="75" spans="1:9" x14ac:dyDescent="0.3">
      <c r="A75" s="9">
        <f>IF(B75&lt;&gt;"",ROWS($B$6:B75),"")</f>
        <v>70</v>
      </c>
      <c r="B75" s="1" t="s">
        <v>394</v>
      </c>
      <c r="C75" s="1" t="s">
        <v>395</v>
      </c>
      <c r="D75" s="10" t="s">
        <v>62</v>
      </c>
      <c r="E75" s="23">
        <v>36.5</v>
      </c>
      <c r="F75" s="11">
        <v>12</v>
      </c>
      <c r="G75" s="11">
        <v>1</v>
      </c>
      <c r="H75" s="12">
        <v>42902</v>
      </c>
      <c r="I75" s="13" t="s">
        <v>39</v>
      </c>
    </row>
    <row r="76" spans="1:9" x14ac:dyDescent="0.3">
      <c r="A76" s="9">
        <f>IF(B76&lt;&gt;"",ROWS($B$6:B76),"")</f>
        <v>71</v>
      </c>
      <c r="B76" s="1" t="s">
        <v>697</v>
      </c>
      <c r="C76" s="1" t="s">
        <v>697</v>
      </c>
      <c r="D76" s="10" t="s">
        <v>27</v>
      </c>
      <c r="E76" s="23">
        <v>34.5</v>
      </c>
      <c r="F76" s="11">
        <v>10</v>
      </c>
      <c r="G76" s="11">
        <v>1</v>
      </c>
      <c r="H76" s="12">
        <v>42664</v>
      </c>
      <c r="I76" s="13" t="s">
        <v>115</v>
      </c>
    </row>
    <row r="77" spans="1:9" x14ac:dyDescent="0.3">
      <c r="A77" s="9">
        <f>IF(B77&lt;&gt;"",ROWS($B$6:B77),"")</f>
        <v>72</v>
      </c>
      <c r="B77" s="1" t="s">
        <v>610</v>
      </c>
      <c r="C77" s="1" t="s">
        <v>611</v>
      </c>
      <c r="D77" s="10" t="s">
        <v>33</v>
      </c>
      <c r="E77" s="23">
        <v>28.8</v>
      </c>
      <c r="F77" s="11">
        <v>16</v>
      </c>
      <c r="G77" s="11">
        <v>1</v>
      </c>
      <c r="H77" s="12">
        <v>42650</v>
      </c>
      <c r="I77" s="13" t="s">
        <v>34</v>
      </c>
    </row>
    <row r="78" spans="1:9" x14ac:dyDescent="0.3">
      <c r="E78" s="21">
        <f>SUBTOTAL(109,Table3_Rugpjūtis[Pajamos])</f>
        <v>1442873.7199999997</v>
      </c>
      <c r="F78" s="14">
        <f>SUBTOTAL(109,Table3_Rugpjūtis[Žiūrovų skaičius])</f>
        <v>291220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8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20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71</v>
      </c>
      <c r="C6" s="1" t="s">
        <v>72</v>
      </c>
      <c r="D6" s="10" t="s">
        <v>33</v>
      </c>
      <c r="E6" s="23">
        <v>230107.88</v>
      </c>
      <c r="F6" s="11">
        <v>41564</v>
      </c>
      <c r="G6" s="11">
        <v>15</v>
      </c>
      <c r="H6" s="12">
        <v>42986</v>
      </c>
      <c r="I6" s="13" t="s">
        <v>57</v>
      </c>
    </row>
    <row r="7" spans="1:9" x14ac:dyDescent="0.3">
      <c r="A7" s="9">
        <f>IF(B7&lt;&gt;"",ROWS($B$6:B7),"")</f>
        <v>2</v>
      </c>
      <c r="B7" s="1" t="s">
        <v>73</v>
      </c>
      <c r="C7" s="1" t="s">
        <v>73</v>
      </c>
      <c r="D7" s="10" t="s">
        <v>27</v>
      </c>
      <c r="E7" s="23">
        <v>153437.26</v>
      </c>
      <c r="F7" s="11">
        <v>29384</v>
      </c>
      <c r="G7" s="11">
        <v>25</v>
      </c>
      <c r="H7" s="12">
        <v>43000</v>
      </c>
      <c r="I7" s="13" t="s">
        <v>735</v>
      </c>
    </row>
    <row r="8" spans="1:9" x14ac:dyDescent="0.3">
      <c r="A8" s="9">
        <f>IF(B8&lt;&gt;"",ROWS($B$6:B8),"")</f>
        <v>3</v>
      </c>
      <c r="B8" s="1" t="s">
        <v>63</v>
      </c>
      <c r="C8" s="1" t="s">
        <v>64</v>
      </c>
      <c r="D8" s="10" t="s">
        <v>33</v>
      </c>
      <c r="E8" s="23">
        <v>83670.92</v>
      </c>
      <c r="F8" s="11">
        <v>18998</v>
      </c>
      <c r="G8" s="11">
        <v>18</v>
      </c>
      <c r="H8" s="12">
        <v>42965</v>
      </c>
      <c r="I8" s="13" t="s">
        <v>54</v>
      </c>
    </row>
    <row r="9" spans="1:9" x14ac:dyDescent="0.3">
      <c r="A9" s="9">
        <f>IF(B9&lt;&gt;"",ROWS($B$6:B9),"")</f>
        <v>4</v>
      </c>
      <c r="B9" s="1" t="s">
        <v>122</v>
      </c>
      <c r="C9" s="1" t="s">
        <v>123</v>
      </c>
      <c r="D9" s="10" t="s">
        <v>33</v>
      </c>
      <c r="E9" s="23">
        <v>59089.45</v>
      </c>
      <c r="F9" s="11">
        <v>13174</v>
      </c>
      <c r="G9" s="11">
        <v>20</v>
      </c>
      <c r="H9" s="12">
        <v>43000</v>
      </c>
      <c r="I9" s="13" t="s">
        <v>57</v>
      </c>
    </row>
    <row r="10" spans="1:9" x14ac:dyDescent="0.3">
      <c r="A10" s="9">
        <f>IF(B10&lt;&gt;"",ROWS($B$6:B10),"")</f>
        <v>5</v>
      </c>
      <c r="B10" s="1" t="s">
        <v>211</v>
      </c>
      <c r="C10" s="1" t="s">
        <v>212</v>
      </c>
      <c r="D10" s="10" t="s">
        <v>62</v>
      </c>
      <c r="E10" s="23">
        <v>57168.92</v>
      </c>
      <c r="F10" s="11">
        <v>11761</v>
      </c>
      <c r="G10" s="11">
        <v>16</v>
      </c>
      <c r="H10" s="12">
        <v>42979</v>
      </c>
      <c r="I10" s="13" t="s">
        <v>137</v>
      </c>
    </row>
    <row r="11" spans="1:9" x14ac:dyDescent="0.3">
      <c r="A11" s="9">
        <f>IF(B11&lt;&gt;"",ROWS($B$6:B11),"")</f>
        <v>6</v>
      </c>
      <c r="B11" s="1" t="s">
        <v>135</v>
      </c>
      <c r="C11" s="1" t="s">
        <v>136</v>
      </c>
      <c r="D11" s="10" t="s">
        <v>33</v>
      </c>
      <c r="E11" s="23">
        <v>55062.94</v>
      </c>
      <c r="F11" s="11">
        <v>13129</v>
      </c>
      <c r="G11" s="11">
        <v>26</v>
      </c>
      <c r="H11" s="12">
        <v>42972</v>
      </c>
      <c r="I11" s="13" t="s">
        <v>137</v>
      </c>
    </row>
    <row r="12" spans="1:9" x14ac:dyDescent="0.3">
      <c r="A12" s="9">
        <f>IF(B12&lt;&gt;"",ROWS($B$6:B12),"")</f>
        <v>7</v>
      </c>
      <c r="B12" s="1" t="s">
        <v>154</v>
      </c>
      <c r="C12" s="1" t="s">
        <v>155</v>
      </c>
      <c r="D12" s="10" t="s">
        <v>33</v>
      </c>
      <c r="E12" s="23">
        <v>52236.819999999992</v>
      </c>
      <c r="F12" s="11">
        <v>10298</v>
      </c>
      <c r="G12" s="11">
        <v>12</v>
      </c>
      <c r="H12" s="12">
        <v>42972</v>
      </c>
      <c r="I12" s="13" t="s">
        <v>34</v>
      </c>
    </row>
    <row r="13" spans="1:9" x14ac:dyDescent="0.3">
      <c r="A13" s="9">
        <f>IF(B13&lt;&gt;"",ROWS($B$6:B13),"")</f>
        <v>8</v>
      </c>
      <c r="B13" s="1" t="s">
        <v>193</v>
      </c>
      <c r="C13" s="1" t="s">
        <v>194</v>
      </c>
      <c r="D13" s="10" t="s">
        <v>33</v>
      </c>
      <c r="E13" s="23">
        <v>46136.42</v>
      </c>
      <c r="F13" s="11">
        <v>8780</v>
      </c>
      <c r="G13" s="11">
        <v>15</v>
      </c>
      <c r="H13" s="12">
        <v>43000</v>
      </c>
      <c r="I13" s="13" t="s">
        <v>48</v>
      </c>
    </row>
    <row r="14" spans="1:9" x14ac:dyDescent="0.3">
      <c r="A14" s="9">
        <f>IF(B14&lt;&gt;"",ROWS($B$6:B14),"")</f>
        <v>9</v>
      </c>
      <c r="B14" s="1" t="s">
        <v>239</v>
      </c>
      <c r="C14" s="1" t="s">
        <v>240</v>
      </c>
      <c r="D14" s="10" t="s">
        <v>114</v>
      </c>
      <c r="E14" s="23">
        <v>44430</v>
      </c>
      <c r="F14" s="11">
        <v>8503</v>
      </c>
      <c r="G14" s="11">
        <v>11</v>
      </c>
      <c r="H14" s="12">
        <v>42979</v>
      </c>
      <c r="I14" s="13" t="s">
        <v>183</v>
      </c>
    </row>
    <row r="15" spans="1:9" x14ac:dyDescent="0.3">
      <c r="A15" s="9">
        <f>IF(B15&lt;&gt;"",ROWS($B$6:B15),"")</f>
        <v>10</v>
      </c>
      <c r="B15" s="1" t="s">
        <v>55</v>
      </c>
      <c r="C15" s="1" t="s">
        <v>56</v>
      </c>
      <c r="D15" s="10" t="s">
        <v>33</v>
      </c>
      <c r="E15" s="23">
        <v>42835.51</v>
      </c>
      <c r="F15" s="11">
        <v>8612</v>
      </c>
      <c r="G15" s="11">
        <v>12</v>
      </c>
      <c r="H15" s="12">
        <v>42958</v>
      </c>
      <c r="I15" s="13" t="s">
        <v>57</v>
      </c>
    </row>
    <row r="16" spans="1:9" x14ac:dyDescent="0.3">
      <c r="A16" s="9">
        <f>IF(B16&lt;&gt;"",ROWS($B$6:B16),"")</f>
        <v>11</v>
      </c>
      <c r="B16" s="1" t="s">
        <v>215</v>
      </c>
      <c r="C16" s="1" t="s">
        <v>216</v>
      </c>
      <c r="D16" s="10" t="s">
        <v>62</v>
      </c>
      <c r="E16" s="23">
        <v>40252.559999999998</v>
      </c>
      <c r="F16" s="11">
        <v>9601</v>
      </c>
      <c r="G16" s="11">
        <v>18</v>
      </c>
      <c r="H16" s="12">
        <v>42986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50</v>
      </c>
      <c r="C17" s="1" t="s">
        <v>51</v>
      </c>
      <c r="D17" s="10" t="s">
        <v>33</v>
      </c>
      <c r="E17" s="23">
        <v>32694.29</v>
      </c>
      <c r="F17" s="11">
        <v>7311</v>
      </c>
      <c r="G17" s="11">
        <v>15</v>
      </c>
      <c r="H17" s="12">
        <v>42944</v>
      </c>
      <c r="I17" s="13" t="s">
        <v>37</v>
      </c>
    </row>
    <row r="18" spans="1:9" x14ac:dyDescent="0.3">
      <c r="A18" s="9">
        <f>IF(B18&lt;&gt;"",ROWS($B$6:B18),"")</f>
        <v>13</v>
      </c>
      <c r="B18" s="1" t="s">
        <v>292</v>
      </c>
      <c r="C18" s="1" t="s">
        <v>293</v>
      </c>
      <c r="D18" s="10" t="s">
        <v>33</v>
      </c>
      <c r="E18" s="23">
        <v>30944.639999999999</v>
      </c>
      <c r="F18" s="11">
        <v>5967</v>
      </c>
      <c r="G18" s="11">
        <v>15</v>
      </c>
      <c r="H18" s="12">
        <v>42993</v>
      </c>
      <c r="I18" s="13" t="s">
        <v>39</v>
      </c>
    </row>
    <row r="19" spans="1:9" x14ac:dyDescent="0.3">
      <c r="A19" s="9">
        <f>IF(B19&lt;&gt;"",ROWS($B$6:B19),"")</f>
        <v>14</v>
      </c>
      <c r="B19" s="1" t="s">
        <v>294</v>
      </c>
      <c r="C19" s="1" t="s">
        <v>295</v>
      </c>
      <c r="D19" s="10" t="s">
        <v>33</v>
      </c>
      <c r="E19" s="23">
        <v>28741.25</v>
      </c>
      <c r="F19" s="11">
        <v>5631</v>
      </c>
      <c r="G19" s="11">
        <v>13</v>
      </c>
      <c r="H19" s="12">
        <v>42993</v>
      </c>
      <c r="I19" s="13" t="s">
        <v>137</v>
      </c>
    </row>
    <row r="20" spans="1:9" x14ac:dyDescent="0.3">
      <c r="A20" s="9">
        <f>IF(B20&lt;&gt;"",ROWS($B$6:B20),"")</f>
        <v>15</v>
      </c>
      <c r="B20" s="1" t="s">
        <v>333</v>
      </c>
      <c r="C20" s="1" t="s">
        <v>334</v>
      </c>
      <c r="D20" s="10" t="s">
        <v>33</v>
      </c>
      <c r="E20" s="23">
        <v>21365.88</v>
      </c>
      <c r="F20" s="11">
        <v>4195</v>
      </c>
      <c r="G20" s="11">
        <v>12</v>
      </c>
      <c r="H20" s="12">
        <v>42986</v>
      </c>
      <c r="I20" s="13" t="s">
        <v>39</v>
      </c>
    </row>
    <row r="21" spans="1:9" x14ac:dyDescent="0.3">
      <c r="A21" s="9">
        <f>IF(B21&lt;&gt;"",ROWS($B$6:B21),"")</f>
        <v>16</v>
      </c>
      <c r="B21" s="1" t="s">
        <v>31</v>
      </c>
      <c r="C21" s="1" t="s">
        <v>32</v>
      </c>
      <c r="D21" s="10" t="s">
        <v>33</v>
      </c>
      <c r="E21" s="23">
        <v>20088.72</v>
      </c>
      <c r="F21" s="11">
        <v>4401</v>
      </c>
      <c r="G21" s="11">
        <v>24</v>
      </c>
      <c r="H21" s="12">
        <v>42916</v>
      </c>
      <c r="I21" s="13" t="s">
        <v>34</v>
      </c>
    </row>
    <row r="22" spans="1:9" x14ac:dyDescent="0.3">
      <c r="A22" s="9">
        <f>IF(B22&lt;&gt;"",ROWS($B$6:B22),"")</f>
        <v>17</v>
      </c>
      <c r="B22" s="1" t="s">
        <v>346</v>
      </c>
      <c r="C22" s="1" t="s">
        <v>347</v>
      </c>
      <c r="D22" s="10" t="s">
        <v>62</v>
      </c>
      <c r="E22" s="23">
        <v>18487</v>
      </c>
      <c r="F22" s="11">
        <v>4005</v>
      </c>
      <c r="G22" s="11">
        <v>10</v>
      </c>
      <c r="H22" s="12">
        <v>42979</v>
      </c>
      <c r="I22" s="13" t="s">
        <v>115</v>
      </c>
    </row>
    <row r="23" spans="1:9" x14ac:dyDescent="0.3">
      <c r="A23" s="9">
        <f>IF(B23&lt;&gt;"",ROWS($B$6:B23),"")</f>
        <v>18</v>
      </c>
      <c r="B23" s="1" t="s">
        <v>733</v>
      </c>
      <c r="C23" s="1" t="s">
        <v>202</v>
      </c>
      <c r="D23" s="10" t="s">
        <v>114</v>
      </c>
      <c r="E23" s="23">
        <v>18319.63</v>
      </c>
      <c r="F23" s="11">
        <v>3547</v>
      </c>
      <c r="G23" s="11">
        <v>10</v>
      </c>
      <c r="H23" s="12">
        <v>42965</v>
      </c>
      <c r="I23" s="13" t="s">
        <v>39</v>
      </c>
    </row>
    <row r="24" spans="1:9" x14ac:dyDescent="0.3">
      <c r="A24" s="9">
        <f>IF(B24&lt;&gt;"",ROWS($B$6:B24),"")</f>
        <v>19</v>
      </c>
      <c r="B24" s="1" t="s">
        <v>356</v>
      </c>
      <c r="C24" s="1" t="s">
        <v>357</v>
      </c>
      <c r="D24" s="10" t="s">
        <v>33</v>
      </c>
      <c r="E24" s="23">
        <v>17944.43</v>
      </c>
      <c r="F24" s="11">
        <v>3898</v>
      </c>
      <c r="G24" s="11">
        <v>12</v>
      </c>
      <c r="H24" s="12">
        <v>42979</v>
      </c>
      <c r="I24" s="13" t="s">
        <v>39</v>
      </c>
    </row>
    <row r="25" spans="1:9" x14ac:dyDescent="0.3">
      <c r="A25" s="9">
        <f>IF(B25&lt;&gt;"",ROWS($B$6:B25),"")</f>
        <v>20</v>
      </c>
      <c r="B25" s="1" t="s">
        <v>342</v>
      </c>
      <c r="C25" s="1" t="s">
        <v>343</v>
      </c>
      <c r="D25" s="10" t="s">
        <v>114</v>
      </c>
      <c r="E25" s="23">
        <v>17537</v>
      </c>
      <c r="F25" s="11">
        <v>3233</v>
      </c>
      <c r="G25" s="11">
        <v>10</v>
      </c>
      <c r="H25" s="12">
        <v>43003</v>
      </c>
      <c r="I25" s="13" t="s">
        <v>115</v>
      </c>
    </row>
    <row r="26" spans="1:9" x14ac:dyDescent="0.3">
      <c r="A26" s="9">
        <f>IF(B26&lt;&gt;"",ROWS($B$6:B26),"")</f>
        <v>21</v>
      </c>
      <c r="B26" s="1" t="s">
        <v>262</v>
      </c>
      <c r="C26" s="1" t="s">
        <v>263</v>
      </c>
      <c r="D26" s="10" t="s">
        <v>33</v>
      </c>
      <c r="E26" s="23">
        <v>15606</v>
      </c>
      <c r="F26" s="11">
        <v>2867</v>
      </c>
      <c r="G26" s="11">
        <v>12</v>
      </c>
      <c r="H26" s="12">
        <v>43007</v>
      </c>
      <c r="I26" s="13" t="s">
        <v>183</v>
      </c>
    </row>
    <row r="27" spans="1:9" x14ac:dyDescent="0.3">
      <c r="A27" s="9">
        <f>IF(B27&lt;&gt;"",ROWS($B$6:B27),"")</f>
        <v>22</v>
      </c>
      <c r="B27" s="1" t="s">
        <v>173</v>
      </c>
      <c r="C27" s="1" t="s">
        <v>174</v>
      </c>
      <c r="D27" s="10" t="s">
        <v>33</v>
      </c>
      <c r="E27" s="23">
        <v>14436.87</v>
      </c>
      <c r="F27" s="11">
        <v>3151</v>
      </c>
      <c r="G27" s="11">
        <v>8</v>
      </c>
      <c r="H27" s="12">
        <v>42965</v>
      </c>
      <c r="I27" s="13" t="s">
        <v>137</v>
      </c>
    </row>
    <row r="28" spans="1:9" x14ac:dyDescent="0.3">
      <c r="A28" s="9">
        <f>IF(B28&lt;&gt;"",ROWS($B$6:B28),"")</f>
        <v>23</v>
      </c>
      <c r="B28" s="1" t="s">
        <v>354</v>
      </c>
      <c r="C28" s="1" t="s">
        <v>355</v>
      </c>
      <c r="D28" s="10" t="s">
        <v>33</v>
      </c>
      <c r="E28" s="23">
        <v>12567.49</v>
      </c>
      <c r="F28" s="11">
        <v>2489</v>
      </c>
      <c r="G28" s="11">
        <v>14</v>
      </c>
      <c r="H28" s="12">
        <v>43000</v>
      </c>
      <c r="I28" s="13" t="s">
        <v>34</v>
      </c>
    </row>
    <row r="29" spans="1:9" x14ac:dyDescent="0.3">
      <c r="A29" s="9">
        <f>IF(B29&lt;&gt;"",ROWS($B$6:B29),"")</f>
        <v>24</v>
      </c>
      <c r="B29" s="1" t="s">
        <v>392</v>
      </c>
      <c r="C29" s="1" t="s">
        <v>393</v>
      </c>
      <c r="D29" s="10" t="s">
        <v>33</v>
      </c>
      <c r="E29" s="23">
        <v>12102.36</v>
      </c>
      <c r="F29" s="11">
        <v>2643</v>
      </c>
      <c r="G29" s="11">
        <v>5</v>
      </c>
      <c r="H29" s="12">
        <v>42996</v>
      </c>
      <c r="I29" s="13" t="s">
        <v>360</v>
      </c>
    </row>
    <row r="30" spans="1:9" x14ac:dyDescent="0.3">
      <c r="A30" s="9">
        <f>IF(B30&lt;&gt;"",ROWS($B$6:B30),"")</f>
        <v>25</v>
      </c>
      <c r="B30" s="1" t="s">
        <v>232</v>
      </c>
      <c r="C30" s="1" t="s">
        <v>233</v>
      </c>
      <c r="D30" s="10" t="s">
        <v>33</v>
      </c>
      <c r="E30" s="23">
        <v>11594.62</v>
      </c>
      <c r="F30" s="11">
        <v>2157</v>
      </c>
      <c r="G30" s="11">
        <v>10</v>
      </c>
      <c r="H30" s="12">
        <v>43007</v>
      </c>
      <c r="I30" s="13" t="s">
        <v>54</v>
      </c>
    </row>
    <row r="31" spans="1:9" x14ac:dyDescent="0.3">
      <c r="A31" s="9">
        <f>IF(B31&lt;&gt;"",ROWS($B$6:B31),"")</f>
        <v>26</v>
      </c>
      <c r="B31" s="1" t="s">
        <v>69</v>
      </c>
      <c r="C31" s="1" t="s">
        <v>70</v>
      </c>
      <c r="D31" s="10" t="s">
        <v>33</v>
      </c>
      <c r="E31" s="23">
        <v>10380.48</v>
      </c>
      <c r="F31" s="11">
        <v>2143</v>
      </c>
      <c r="G31" s="11">
        <v>5</v>
      </c>
      <c r="H31" s="12">
        <v>42937</v>
      </c>
      <c r="I31" s="13" t="s">
        <v>57</v>
      </c>
    </row>
    <row r="32" spans="1:9" x14ac:dyDescent="0.3">
      <c r="A32" s="9">
        <f>IF(B32&lt;&gt;"",ROWS($B$6:B32),"")</f>
        <v>27</v>
      </c>
      <c r="B32" s="1" t="s">
        <v>401</v>
      </c>
      <c r="C32" s="1" t="s">
        <v>402</v>
      </c>
      <c r="D32" s="10" t="s">
        <v>62</v>
      </c>
      <c r="E32" s="23">
        <v>8906.9000000000015</v>
      </c>
      <c r="F32" s="11">
        <v>1892</v>
      </c>
      <c r="G32" s="11">
        <v>10</v>
      </c>
      <c r="H32" s="12">
        <v>42986</v>
      </c>
      <c r="I32" s="13" t="s">
        <v>183</v>
      </c>
    </row>
    <row r="33" spans="1:9" x14ac:dyDescent="0.3">
      <c r="A33" s="9">
        <f>IF(B33&lt;&gt;"",ROWS($B$6:B33),"")</f>
        <v>28</v>
      </c>
      <c r="B33" s="1" t="s">
        <v>282</v>
      </c>
      <c r="C33" s="1" t="s">
        <v>283</v>
      </c>
      <c r="D33" s="10" t="s">
        <v>33</v>
      </c>
      <c r="E33" s="23">
        <v>8349.5500000000029</v>
      </c>
      <c r="F33" s="11">
        <v>1597</v>
      </c>
      <c r="G33" s="11">
        <v>10</v>
      </c>
      <c r="H33" s="12">
        <v>43007</v>
      </c>
      <c r="I33" s="13" t="s">
        <v>39</v>
      </c>
    </row>
    <row r="34" spans="1:9" x14ac:dyDescent="0.3">
      <c r="A34" s="9">
        <f>IF(B34&lt;&gt;"",ROWS($B$6:B34),"")</f>
        <v>29</v>
      </c>
      <c r="B34" s="1" t="s">
        <v>425</v>
      </c>
      <c r="C34" s="1" t="s">
        <v>426</v>
      </c>
      <c r="D34" s="10" t="s">
        <v>341</v>
      </c>
      <c r="E34" s="23">
        <v>7675</v>
      </c>
      <c r="F34" s="11">
        <v>1678</v>
      </c>
      <c r="G34" s="11">
        <v>10</v>
      </c>
      <c r="H34" s="12">
        <v>42979</v>
      </c>
      <c r="I34" s="13" t="s">
        <v>115</v>
      </c>
    </row>
    <row r="35" spans="1:9" x14ac:dyDescent="0.3">
      <c r="A35" s="9">
        <f>IF(B35&lt;&gt;"",ROWS($B$6:B35),"")</f>
        <v>30</v>
      </c>
      <c r="B35" s="1" t="s">
        <v>437</v>
      </c>
      <c r="C35" s="1" t="s">
        <v>437</v>
      </c>
      <c r="D35" s="10" t="s">
        <v>736</v>
      </c>
      <c r="E35" s="23">
        <v>7142.09</v>
      </c>
      <c r="F35" s="11">
        <v>2187</v>
      </c>
      <c r="G35" s="11">
        <v>8</v>
      </c>
      <c r="H35" s="12">
        <v>42985</v>
      </c>
      <c r="I35" s="13" t="s">
        <v>196</v>
      </c>
    </row>
    <row r="36" spans="1:9" x14ac:dyDescent="0.3">
      <c r="A36" s="9">
        <f>IF(B36&lt;&gt;"",ROWS($B$6:B36),"")</f>
        <v>31</v>
      </c>
      <c r="B36" s="1" t="s">
        <v>440</v>
      </c>
      <c r="C36" s="1" t="s">
        <v>441</v>
      </c>
      <c r="D36" s="10" t="s">
        <v>442</v>
      </c>
      <c r="E36" s="23">
        <v>5217.5600000000004</v>
      </c>
      <c r="F36" s="11">
        <v>1257</v>
      </c>
      <c r="G36" s="11">
        <v>6</v>
      </c>
      <c r="H36" s="12">
        <v>42979</v>
      </c>
      <c r="I36" s="13" t="s">
        <v>424</v>
      </c>
    </row>
    <row r="37" spans="1:9" x14ac:dyDescent="0.3">
      <c r="A37" s="9">
        <f>IF(B37&lt;&gt;"",ROWS($B$6:B37),"")</f>
        <v>32</v>
      </c>
      <c r="B37" s="1" t="s">
        <v>486</v>
      </c>
      <c r="C37" s="1" t="s">
        <v>487</v>
      </c>
      <c r="D37" s="10" t="s">
        <v>488</v>
      </c>
      <c r="E37" s="23">
        <v>4209.7</v>
      </c>
      <c r="F37" s="11">
        <v>1819</v>
      </c>
      <c r="G37" s="11">
        <v>1</v>
      </c>
      <c r="H37" s="12" t="s">
        <v>489</v>
      </c>
      <c r="I37" s="13" t="s">
        <v>434</v>
      </c>
    </row>
    <row r="38" spans="1:9" x14ac:dyDescent="0.3">
      <c r="A38" s="9">
        <f>IF(B38&lt;&gt;"",ROWS($B$6:B38),"")</f>
        <v>33</v>
      </c>
      <c r="B38" s="1" t="s">
        <v>367</v>
      </c>
      <c r="C38" s="1" t="s">
        <v>368</v>
      </c>
      <c r="D38" s="10" t="s">
        <v>33</v>
      </c>
      <c r="E38" s="23">
        <v>3977</v>
      </c>
      <c r="F38" s="11">
        <v>771</v>
      </c>
      <c r="G38" s="11">
        <v>8</v>
      </c>
      <c r="H38" s="12">
        <v>42972</v>
      </c>
      <c r="I38" s="13" t="s">
        <v>115</v>
      </c>
    </row>
    <row r="39" spans="1:9" x14ac:dyDescent="0.3">
      <c r="A39" s="9">
        <f>IF(B39&lt;&gt;"",ROWS($B$6:B39),"")</f>
        <v>34</v>
      </c>
      <c r="B39" s="1" t="s">
        <v>377</v>
      </c>
      <c r="C39" s="1" t="s">
        <v>378</v>
      </c>
      <c r="D39" s="10" t="s">
        <v>114</v>
      </c>
      <c r="E39" s="23">
        <v>3743</v>
      </c>
      <c r="F39" s="11">
        <v>712</v>
      </c>
      <c r="G39" s="11">
        <v>10</v>
      </c>
      <c r="H39" s="12">
        <v>43007</v>
      </c>
      <c r="I39" s="13" t="s">
        <v>115</v>
      </c>
    </row>
    <row r="40" spans="1:9" x14ac:dyDescent="0.3">
      <c r="A40" s="9">
        <f>IF(B40&lt;&gt;"",ROWS($B$6:B40),"")</f>
        <v>35</v>
      </c>
      <c r="B40" s="1" t="s">
        <v>396</v>
      </c>
      <c r="C40" s="1" t="s">
        <v>397</v>
      </c>
      <c r="D40" s="10" t="s">
        <v>398</v>
      </c>
      <c r="E40" s="23">
        <v>2040.5</v>
      </c>
      <c r="F40" s="11">
        <v>528</v>
      </c>
      <c r="G40" s="11">
        <v>6</v>
      </c>
      <c r="H40" s="12">
        <v>42972</v>
      </c>
      <c r="I40" s="13" t="s">
        <v>137</v>
      </c>
    </row>
    <row r="41" spans="1:9" x14ac:dyDescent="0.3">
      <c r="A41" s="9">
        <f>IF(B41&lt;&gt;"",ROWS($B$6:B41),"")</f>
        <v>36</v>
      </c>
      <c r="B41" s="1" t="s">
        <v>388</v>
      </c>
      <c r="C41" s="1" t="s">
        <v>389</v>
      </c>
      <c r="D41" s="10" t="s">
        <v>33</v>
      </c>
      <c r="E41" s="23">
        <v>1891.75</v>
      </c>
      <c r="F41" s="11">
        <v>412</v>
      </c>
      <c r="G41" s="11">
        <v>3</v>
      </c>
      <c r="H41" s="12">
        <v>42975</v>
      </c>
      <c r="I41" s="13" t="s">
        <v>39</v>
      </c>
    </row>
    <row r="42" spans="1:9" x14ac:dyDescent="0.3">
      <c r="A42" s="9">
        <f>IF(B42&lt;&gt;"",ROWS($B$6:B42),"")</f>
        <v>37</v>
      </c>
      <c r="B42" s="1" t="s">
        <v>286</v>
      </c>
      <c r="C42" s="1" t="s">
        <v>286</v>
      </c>
      <c r="D42" s="10" t="s">
        <v>27</v>
      </c>
      <c r="E42" s="23">
        <v>1608</v>
      </c>
      <c r="F42" s="11">
        <v>959</v>
      </c>
      <c r="G42" s="11">
        <v>7</v>
      </c>
      <c r="H42" s="12">
        <v>42965</v>
      </c>
      <c r="I42" s="13" t="s">
        <v>287</v>
      </c>
    </row>
    <row r="43" spans="1:9" x14ac:dyDescent="0.3">
      <c r="A43" s="9">
        <f>IF(B43&lt;&gt;"",ROWS($B$6:B43),"")</f>
        <v>38</v>
      </c>
      <c r="B43" s="1" t="s">
        <v>534</v>
      </c>
      <c r="C43" s="1" t="s">
        <v>535</v>
      </c>
      <c r="D43" s="10" t="s">
        <v>720</v>
      </c>
      <c r="E43" s="23">
        <v>970</v>
      </c>
      <c r="F43" s="11">
        <v>309</v>
      </c>
      <c r="G43" s="11">
        <v>7</v>
      </c>
      <c r="H43" s="12">
        <v>42972</v>
      </c>
      <c r="I43" s="13" t="s">
        <v>424</v>
      </c>
    </row>
    <row r="44" spans="1:9" x14ac:dyDescent="0.3">
      <c r="A44" s="9">
        <f>IF(B44&lt;&gt;"",ROWS($B$6:B44),"")</f>
        <v>39</v>
      </c>
      <c r="B44" s="1" t="s">
        <v>226</v>
      </c>
      <c r="C44" s="1" t="s">
        <v>227</v>
      </c>
      <c r="D44" s="10" t="s">
        <v>33</v>
      </c>
      <c r="E44" s="23">
        <v>754.39</v>
      </c>
      <c r="F44" s="11">
        <v>160</v>
      </c>
      <c r="G44" s="11">
        <v>3</v>
      </c>
      <c r="H44" s="12">
        <v>42958</v>
      </c>
      <c r="I44" s="13" t="s">
        <v>54</v>
      </c>
    </row>
    <row r="45" spans="1:9" x14ac:dyDescent="0.3">
      <c r="A45" s="9">
        <f>IF(B45&lt;&gt;"",ROWS($B$6:B45),"")</f>
        <v>40</v>
      </c>
      <c r="B45" s="1" t="s">
        <v>636</v>
      </c>
      <c r="C45" s="1" t="s">
        <v>637</v>
      </c>
      <c r="D45" s="10" t="s">
        <v>638</v>
      </c>
      <c r="E45" s="23">
        <v>603.79999999999995</v>
      </c>
      <c r="F45" s="11">
        <v>115</v>
      </c>
      <c r="G45" s="11">
        <v>1</v>
      </c>
      <c r="H45" s="12">
        <v>42622</v>
      </c>
      <c r="I45" s="13" t="s">
        <v>360</v>
      </c>
    </row>
    <row r="46" spans="1:9" x14ac:dyDescent="0.3">
      <c r="A46" s="9">
        <f>IF(B46&lt;&gt;"",ROWS($B$6:B46),"")</f>
        <v>41</v>
      </c>
      <c r="B46" s="1" t="s">
        <v>643</v>
      </c>
      <c r="C46" s="1" t="s">
        <v>643</v>
      </c>
      <c r="D46" s="10" t="s">
        <v>510</v>
      </c>
      <c r="E46" s="23">
        <v>587</v>
      </c>
      <c r="F46" s="11">
        <v>262</v>
      </c>
      <c r="G46" s="11">
        <v>1</v>
      </c>
      <c r="H46" s="12" t="s">
        <v>644</v>
      </c>
      <c r="I46" s="13" t="s">
        <v>434</v>
      </c>
    </row>
    <row r="47" spans="1:9" x14ac:dyDescent="0.3">
      <c r="A47" s="9">
        <f>IF(B47&lt;&gt;"",ROWS($B$6:B47),"")</f>
        <v>42</v>
      </c>
      <c r="B47" s="1" t="s">
        <v>449</v>
      </c>
      <c r="C47" s="1" t="s">
        <v>450</v>
      </c>
      <c r="D47" s="10" t="s">
        <v>705</v>
      </c>
      <c r="E47" s="23">
        <v>314.8</v>
      </c>
      <c r="F47" s="11">
        <v>93</v>
      </c>
      <c r="G47" s="11">
        <v>1</v>
      </c>
      <c r="H47" s="12">
        <v>42958</v>
      </c>
      <c r="I47" s="13" t="s">
        <v>424</v>
      </c>
    </row>
    <row r="48" spans="1:9" x14ac:dyDescent="0.3">
      <c r="A48" s="9">
        <f>IF(B48&lt;&gt;"",ROWS($B$6:B48),"")</f>
        <v>43</v>
      </c>
      <c r="B48" s="1" t="s">
        <v>89</v>
      </c>
      <c r="C48" s="1" t="s">
        <v>90</v>
      </c>
      <c r="D48" s="10" t="s">
        <v>33</v>
      </c>
      <c r="E48" s="23">
        <v>287.10000000000002</v>
      </c>
      <c r="F48" s="11">
        <v>101</v>
      </c>
      <c r="G48" s="11">
        <v>3</v>
      </c>
      <c r="H48" s="12">
        <v>42916</v>
      </c>
      <c r="I48" s="13" t="s">
        <v>54</v>
      </c>
    </row>
    <row r="49" spans="1:9" x14ac:dyDescent="0.3">
      <c r="A49" s="9">
        <f>IF(B49&lt;&gt;"",ROWS($B$6:B49),"")</f>
        <v>44</v>
      </c>
      <c r="B49" s="1" t="s">
        <v>447</v>
      </c>
      <c r="C49" s="1" t="s">
        <v>448</v>
      </c>
      <c r="D49" s="10" t="s">
        <v>62</v>
      </c>
      <c r="E49" s="23">
        <v>202.6</v>
      </c>
      <c r="F49" s="11">
        <v>58</v>
      </c>
      <c r="G49" s="11">
        <v>2</v>
      </c>
      <c r="H49" s="12">
        <v>42888</v>
      </c>
      <c r="I49" s="13" t="s">
        <v>424</v>
      </c>
    </row>
    <row r="50" spans="1:9" x14ac:dyDescent="0.3">
      <c r="A50" s="9">
        <f>IF(B50&lt;&gt;"",ROWS($B$6:B50),"")</f>
        <v>45</v>
      </c>
      <c r="B50" s="1" t="s">
        <v>536</v>
      </c>
      <c r="C50" s="1" t="s">
        <v>537</v>
      </c>
      <c r="D50" s="10" t="s">
        <v>62</v>
      </c>
      <c r="E50" s="23">
        <v>108.7</v>
      </c>
      <c r="F50" s="11">
        <v>24</v>
      </c>
      <c r="G50" s="11">
        <v>1</v>
      </c>
      <c r="H50" s="12">
        <v>42601</v>
      </c>
      <c r="I50" s="13" t="s">
        <v>424</v>
      </c>
    </row>
    <row r="51" spans="1:9" x14ac:dyDescent="0.3">
      <c r="A51" s="9">
        <f>IF(B51&lt;&gt;"",ROWS($B$6:B51),"")</f>
        <v>46</v>
      </c>
      <c r="B51" s="1" t="s">
        <v>691</v>
      </c>
      <c r="C51" s="1" t="s">
        <v>691</v>
      </c>
      <c r="D51" s="10" t="s">
        <v>27</v>
      </c>
      <c r="E51" s="23">
        <v>108</v>
      </c>
      <c r="F51" s="11">
        <v>54</v>
      </c>
      <c r="G51" s="11">
        <v>1</v>
      </c>
      <c r="H51" s="12">
        <v>41544</v>
      </c>
      <c r="I51" s="13" t="s">
        <v>692</v>
      </c>
    </row>
    <row r="52" spans="1:9" x14ac:dyDescent="0.3">
      <c r="A52" s="9">
        <f>IF(B52&lt;&gt;"",ROWS($B$6:B52),"")</f>
        <v>47</v>
      </c>
      <c r="B52" s="1" t="s">
        <v>499</v>
      </c>
      <c r="C52" s="1" t="s">
        <v>500</v>
      </c>
      <c r="D52" s="10" t="s">
        <v>62</v>
      </c>
      <c r="E52" s="23">
        <v>94.7</v>
      </c>
      <c r="F52" s="11">
        <v>20</v>
      </c>
      <c r="G52" s="11">
        <v>1</v>
      </c>
      <c r="H52" s="12">
        <v>42244</v>
      </c>
      <c r="I52" s="13" t="s">
        <v>424</v>
      </c>
    </row>
    <row r="53" spans="1:9" x14ac:dyDescent="0.3">
      <c r="A53" s="9">
        <f>IF(B53&lt;&gt;"",ROWS($B$6:B53),"")</f>
        <v>48</v>
      </c>
      <c r="B53" s="1" t="s">
        <v>133</v>
      </c>
      <c r="C53" s="1" t="s">
        <v>134</v>
      </c>
      <c r="D53" s="10" t="s">
        <v>33</v>
      </c>
      <c r="E53" s="23">
        <v>89.7</v>
      </c>
      <c r="F53" s="11">
        <v>23</v>
      </c>
      <c r="G53" s="11">
        <v>1</v>
      </c>
      <c r="H53" s="12">
        <v>42944</v>
      </c>
      <c r="I53" s="13" t="s">
        <v>39</v>
      </c>
    </row>
    <row r="54" spans="1:9" x14ac:dyDescent="0.3">
      <c r="A54" s="9">
        <f>IF(B54&lt;&gt;"",ROWS($B$6:B54),"")</f>
        <v>49</v>
      </c>
      <c r="B54" s="1" t="s">
        <v>386</v>
      </c>
      <c r="C54" s="1" t="s">
        <v>387</v>
      </c>
      <c r="D54" s="10" t="s">
        <v>62</v>
      </c>
      <c r="E54" s="23">
        <v>75.3</v>
      </c>
      <c r="F54" s="11">
        <v>14</v>
      </c>
      <c r="G54" s="11">
        <v>1</v>
      </c>
      <c r="H54" s="12">
        <v>42888</v>
      </c>
      <c r="I54" s="13" t="s">
        <v>183</v>
      </c>
    </row>
    <row r="55" spans="1:9" x14ac:dyDescent="0.3">
      <c r="A55" s="9">
        <f>IF(B55&lt;&gt;"",ROWS($B$6:B55),"")</f>
        <v>50</v>
      </c>
      <c r="B55" s="1" t="s">
        <v>600</v>
      </c>
      <c r="C55" s="1" t="s">
        <v>601</v>
      </c>
      <c r="D55" s="10" t="s">
        <v>62</v>
      </c>
      <c r="E55" s="23">
        <v>65.5</v>
      </c>
      <c r="F55" s="11">
        <v>15</v>
      </c>
      <c r="G55" s="11">
        <v>1</v>
      </c>
      <c r="H55" s="12">
        <v>42657</v>
      </c>
      <c r="I55" s="13" t="s">
        <v>424</v>
      </c>
    </row>
    <row r="56" spans="1:9" x14ac:dyDescent="0.3">
      <c r="A56" s="9">
        <f>IF(B56&lt;&gt;"",ROWS($B$6:B56),"")</f>
        <v>51</v>
      </c>
      <c r="B56" s="1" t="s">
        <v>38</v>
      </c>
      <c r="C56" s="1" t="s">
        <v>38</v>
      </c>
      <c r="D56" s="10" t="s">
        <v>27</v>
      </c>
      <c r="E56" s="23">
        <v>63</v>
      </c>
      <c r="F56" s="11">
        <v>21</v>
      </c>
      <c r="G56" s="11">
        <v>1</v>
      </c>
      <c r="H56" s="12">
        <v>42790</v>
      </c>
      <c r="I56" s="13" t="s">
        <v>39</v>
      </c>
    </row>
    <row r="57" spans="1:9" x14ac:dyDescent="0.3">
      <c r="A57" s="9">
        <f>IF(B57&lt;&gt;"",ROWS($B$6:B57),"")</f>
        <v>52</v>
      </c>
      <c r="B57" s="1" t="s">
        <v>532</v>
      </c>
      <c r="C57" s="1" t="s">
        <v>533</v>
      </c>
      <c r="D57" s="10" t="s">
        <v>62</v>
      </c>
      <c r="E57" s="23">
        <v>58.5</v>
      </c>
      <c r="F57" s="11">
        <v>31</v>
      </c>
      <c r="G57" s="11">
        <v>1</v>
      </c>
      <c r="H57" s="12">
        <v>42902</v>
      </c>
      <c r="I57" s="13" t="s">
        <v>183</v>
      </c>
    </row>
    <row r="58" spans="1:9" x14ac:dyDescent="0.3">
      <c r="A58" s="9">
        <f>IF(B58&lt;&gt;"",ROWS($B$6:B58),"")</f>
        <v>53</v>
      </c>
      <c r="B58" s="1" t="s">
        <v>689</v>
      </c>
      <c r="C58" s="1" t="s">
        <v>690</v>
      </c>
      <c r="D58" s="10" t="s">
        <v>62</v>
      </c>
      <c r="E58" s="23">
        <v>41.4</v>
      </c>
      <c r="F58" s="11">
        <v>8</v>
      </c>
      <c r="G58" s="11">
        <v>1</v>
      </c>
      <c r="H58" s="12">
        <v>42545</v>
      </c>
      <c r="I58" s="13" t="s">
        <v>115</v>
      </c>
    </row>
    <row r="59" spans="1:9" x14ac:dyDescent="0.3">
      <c r="A59" s="9">
        <f>IF(B59&lt;&gt;"",ROWS($B$6:B59),"")</f>
        <v>54</v>
      </c>
      <c r="B59" s="1" t="s">
        <v>42</v>
      </c>
      <c r="C59" s="1" t="s">
        <v>43</v>
      </c>
      <c r="D59" s="10" t="s">
        <v>33</v>
      </c>
      <c r="E59" s="23">
        <v>37.700000000000003</v>
      </c>
      <c r="F59" s="11">
        <v>13</v>
      </c>
      <c r="G59" s="11">
        <v>1</v>
      </c>
      <c r="H59" s="12">
        <v>42839</v>
      </c>
      <c r="I59" s="13" t="s">
        <v>34</v>
      </c>
    </row>
    <row r="60" spans="1:9" x14ac:dyDescent="0.3">
      <c r="A60" s="9">
        <f>IF(B60&lt;&gt;"",ROWS($B$6:B60),"")</f>
        <v>55</v>
      </c>
      <c r="B60" s="1" t="s">
        <v>476</v>
      </c>
      <c r="C60" s="1" t="s">
        <v>477</v>
      </c>
      <c r="D60" s="10" t="s">
        <v>475</v>
      </c>
      <c r="E60" s="23">
        <v>25.9</v>
      </c>
      <c r="F60" s="11">
        <v>11</v>
      </c>
      <c r="G60" s="11">
        <v>3</v>
      </c>
      <c r="H60" s="12">
        <v>42860</v>
      </c>
      <c r="I60" s="13" t="s">
        <v>424</v>
      </c>
    </row>
    <row r="61" spans="1:9" x14ac:dyDescent="0.3">
      <c r="A61" s="9">
        <f>IF(B61&lt;&gt;"",ROWS($B$6:B61),"")</f>
        <v>56</v>
      </c>
      <c r="B61" s="1" t="s">
        <v>592</v>
      </c>
      <c r="C61" s="1" t="s">
        <v>593</v>
      </c>
      <c r="D61" s="10" t="s">
        <v>33</v>
      </c>
      <c r="E61" s="23">
        <v>19.8</v>
      </c>
      <c r="F61" s="11">
        <v>11</v>
      </c>
      <c r="G61" s="11">
        <v>1</v>
      </c>
      <c r="H61" s="12">
        <v>42587</v>
      </c>
      <c r="I61" s="13" t="s">
        <v>34</v>
      </c>
    </row>
    <row r="62" spans="1:9" x14ac:dyDescent="0.3">
      <c r="A62" s="9">
        <f>IF(B62&lt;&gt;"",ROWS($B$6:B62),"")</f>
        <v>57</v>
      </c>
      <c r="B62" s="1" t="s">
        <v>501</v>
      </c>
      <c r="C62" s="1" t="s">
        <v>502</v>
      </c>
      <c r="D62" s="10" t="s">
        <v>503</v>
      </c>
      <c r="E62" s="23">
        <v>14.8</v>
      </c>
      <c r="F62" s="11">
        <v>3</v>
      </c>
      <c r="G62" s="11">
        <v>2</v>
      </c>
      <c r="H62" s="12">
        <v>42895</v>
      </c>
      <c r="I62" s="13" t="s">
        <v>424</v>
      </c>
    </row>
    <row r="63" spans="1:9" x14ac:dyDescent="0.3">
      <c r="A63" s="9">
        <f>IF(B63&lt;&gt;"",ROWS($B$6:B63),"")</f>
        <v>58</v>
      </c>
      <c r="B63" s="1" t="s">
        <v>506</v>
      </c>
      <c r="C63" s="1" t="s">
        <v>507</v>
      </c>
      <c r="D63" s="10" t="s">
        <v>719</v>
      </c>
      <c r="E63" s="23">
        <v>11</v>
      </c>
      <c r="F63" s="11">
        <v>2</v>
      </c>
      <c r="G63" s="11">
        <v>1</v>
      </c>
      <c r="H63" s="12">
        <v>42713</v>
      </c>
      <c r="I63" s="13" t="s">
        <v>424</v>
      </c>
    </row>
    <row r="64" spans="1:9" x14ac:dyDescent="0.3">
      <c r="A64" s="9">
        <f>IF(B64&lt;&gt;"",ROWS($B$6:B64),"")</f>
        <v>59</v>
      </c>
      <c r="B64" s="1" t="s">
        <v>629</v>
      </c>
      <c r="C64" s="1" t="s">
        <v>630</v>
      </c>
      <c r="D64" s="10" t="s">
        <v>631</v>
      </c>
      <c r="E64" s="23">
        <v>10</v>
      </c>
      <c r="F64" s="11">
        <v>4</v>
      </c>
      <c r="G64" s="11">
        <v>1</v>
      </c>
      <c r="H64" s="12">
        <v>42730</v>
      </c>
      <c r="I64" s="13" t="s">
        <v>424</v>
      </c>
    </row>
    <row r="65" spans="1:9" x14ac:dyDescent="0.3">
      <c r="A65" s="9">
        <f>IF(B65&lt;&gt;"",ROWS($B$6:B65),"")</f>
        <v>60</v>
      </c>
      <c r="B65" s="1" t="s">
        <v>131</v>
      </c>
      <c r="C65" s="1" t="s">
        <v>132</v>
      </c>
      <c r="D65" s="10" t="s">
        <v>33</v>
      </c>
      <c r="E65" s="23">
        <v>5.5</v>
      </c>
      <c r="F65" s="11">
        <v>1</v>
      </c>
      <c r="G65" s="11">
        <v>1</v>
      </c>
      <c r="H65" s="12">
        <v>42713</v>
      </c>
      <c r="I65" s="13" t="s">
        <v>39</v>
      </c>
    </row>
    <row r="66" spans="1:9" x14ac:dyDescent="0.3">
      <c r="A66" s="9">
        <f>IF(B66&lt;&gt;"",ROWS($B$6:B66),"")</f>
        <v>61</v>
      </c>
      <c r="B66" s="1" t="s">
        <v>610</v>
      </c>
      <c r="C66" s="1" t="s">
        <v>611</v>
      </c>
      <c r="D66" s="10" t="s">
        <v>33</v>
      </c>
      <c r="E66" s="23">
        <v>3.6</v>
      </c>
      <c r="F66" s="11">
        <v>2</v>
      </c>
      <c r="G66" s="11">
        <v>1</v>
      </c>
      <c r="H66" s="12">
        <v>42650</v>
      </c>
      <c r="I66" s="13" t="s">
        <v>34</v>
      </c>
    </row>
    <row r="67" spans="1:9" x14ac:dyDescent="0.3">
      <c r="A67" s="9">
        <f>IF(B67&lt;&gt;"",ROWS($B$6:B67),"")</f>
        <v>62</v>
      </c>
      <c r="B67" s="1" t="s">
        <v>572</v>
      </c>
      <c r="C67" s="1" t="s">
        <v>573</v>
      </c>
      <c r="D67" s="10" t="s">
        <v>33</v>
      </c>
      <c r="E67" s="23">
        <v>3.6</v>
      </c>
      <c r="F67" s="11">
        <v>2</v>
      </c>
      <c r="G67" s="11">
        <v>1</v>
      </c>
      <c r="H67" s="12">
        <v>42566</v>
      </c>
      <c r="I67" s="13" t="s">
        <v>48</v>
      </c>
    </row>
    <row r="68" spans="1:9" x14ac:dyDescent="0.3">
      <c r="E68" s="21">
        <f>SUBTOTAL(109,Table3_Rugsėjis[Pajamos])</f>
        <v>1206556.7800000007</v>
      </c>
      <c r="F68" s="14">
        <f>SUBTOTAL(109,Table3_Rugsėjis[Žiūrovų skaičius])</f>
        <v>246611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4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21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44</v>
      </c>
      <c r="C6" s="1" t="s">
        <v>44</v>
      </c>
      <c r="D6" s="10" t="s">
        <v>27</v>
      </c>
      <c r="E6" s="23">
        <v>436361</v>
      </c>
      <c r="F6" s="11">
        <v>83921</v>
      </c>
      <c r="G6" s="11">
        <v>16</v>
      </c>
      <c r="H6" s="12">
        <v>43014</v>
      </c>
      <c r="I6" s="13" t="s">
        <v>45</v>
      </c>
    </row>
    <row r="7" spans="1:9" x14ac:dyDescent="0.3">
      <c r="A7" s="9">
        <f>IF(B7&lt;&gt;"",ROWS($B$6:B7),"")</f>
        <v>2</v>
      </c>
      <c r="B7" s="1" t="s">
        <v>26</v>
      </c>
      <c r="C7" s="1" t="s">
        <v>26</v>
      </c>
      <c r="D7" s="10" t="s">
        <v>27</v>
      </c>
      <c r="E7" s="23">
        <v>212907</v>
      </c>
      <c r="F7" s="11">
        <v>35954</v>
      </c>
      <c r="G7" s="11">
        <v>18</v>
      </c>
      <c r="H7" s="12">
        <v>43035</v>
      </c>
      <c r="I7" s="13" t="s">
        <v>28</v>
      </c>
    </row>
    <row r="8" spans="1:9" x14ac:dyDescent="0.3">
      <c r="A8" s="9">
        <f>IF(B8&lt;&gt;"",ROWS($B$6:B8),"")</f>
        <v>3</v>
      </c>
      <c r="B8" s="1" t="s">
        <v>87</v>
      </c>
      <c r="C8" s="1" t="s">
        <v>88</v>
      </c>
      <c r="D8" s="10" t="s">
        <v>33</v>
      </c>
      <c r="E8" s="23">
        <v>176245.23</v>
      </c>
      <c r="F8" s="11">
        <v>30877</v>
      </c>
      <c r="G8" s="11">
        <v>18</v>
      </c>
      <c r="H8" s="12">
        <v>43014</v>
      </c>
      <c r="I8" s="13" t="s">
        <v>54</v>
      </c>
    </row>
    <row r="9" spans="1:9" x14ac:dyDescent="0.3">
      <c r="A9" s="9">
        <f>IF(B9&lt;&gt;"",ROWS($B$6:B9),"")</f>
        <v>4</v>
      </c>
      <c r="B9" s="1" t="s">
        <v>75</v>
      </c>
      <c r="C9" s="1" t="s">
        <v>76</v>
      </c>
      <c r="D9" s="10" t="s">
        <v>737</v>
      </c>
      <c r="E9" s="23">
        <v>115803.65</v>
      </c>
      <c r="F9" s="11">
        <v>26657</v>
      </c>
      <c r="G9" s="11">
        <v>17</v>
      </c>
      <c r="H9" s="12">
        <v>43028</v>
      </c>
      <c r="I9" s="13" t="s">
        <v>39</v>
      </c>
    </row>
    <row r="10" spans="1:9" x14ac:dyDescent="0.3">
      <c r="A10" s="9">
        <f>IF(B10&lt;&gt;"",ROWS($B$6:B10),"")</f>
        <v>5</v>
      </c>
      <c r="B10" s="1" t="s">
        <v>110</v>
      </c>
      <c r="C10" s="1" t="s">
        <v>111</v>
      </c>
      <c r="D10" s="10" t="s">
        <v>33</v>
      </c>
      <c r="E10" s="23">
        <v>112125.9</v>
      </c>
      <c r="F10" s="11">
        <v>18012</v>
      </c>
      <c r="G10" s="11">
        <v>15</v>
      </c>
      <c r="H10" s="12">
        <v>43028</v>
      </c>
      <c r="I10" s="13" t="s">
        <v>57</v>
      </c>
    </row>
    <row r="11" spans="1:9" x14ac:dyDescent="0.3">
      <c r="A11" s="9">
        <f>IF(B11&lt;&gt;"",ROWS($B$6:B11),"")</f>
        <v>6</v>
      </c>
      <c r="B11" s="1" t="s">
        <v>142</v>
      </c>
      <c r="C11" s="1" t="s">
        <v>143</v>
      </c>
      <c r="D11" s="10" t="s">
        <v>33</v>
      </c>
      <c r="E11" s="23">
        <v>96779.6</v>
      </c>
      <c r="F11" s="11">
        <v>23304</v>
      </c>
      <c r="G11" s="11">
        <v>15</v>
      </c>
      <c r="H11" s="12">
        <v>43014</v>
      </c>
      <c r="I11" s="13" t="s">
        <v>39</v>
      </c>
    </row>
    <row r="12" spans="1:9" x14ac:dyDescent="0.3">
      <c r="A12" s="9">
        <f>IF(B12&lt;&gt;"",ROWS($B$6:B12),"")</f>
        <v>7</v>
      </c>
      <c r="B12" s="1" t="s">
        <v>73</v>
      </c>
      <c r="C12" s="1" t="s">
        <v>73</v>
      </c>
      <c r="D12" s="10" t="s">
        <v>27</v>
      </c>
      <c r="E12" s="23">
        <v>88493</v>
      </c>
      <c r="F12" s="11">
        <v>17160</v>
      </c>
      <c r="G12" s="11">
        <v>14</v>
      </c>
      <c r="H12" s="12">
        <v>43000</v>
      </c>
      <c r="I12" s="13" t="s">
        <v>735</v>
      </c>
    </row>
    <row r="13" spans="1:9" x14ac:dyDescent="0.3">
      <c r="A13" s="9">
        <f>IF(B13&lt;&gt;"",ROWS($B$6:B13),"")</f>
        <v>8</v>
      </c>
      <c r="B13" s="1" t="s">
        <v>122</v>
      </c>
      <c r="C13" s="1" t="s">
        <v>123</v>
      </c>
      <c r="D13" s="10" t="s">
        <v>33</v>
      </c>
      <c r="E13" s="23">
        <v>62544.14</v>
      </c>
      <c r="F13" s="11">
        <v>14036</v>
      </c>
      <c r="G13" s="11">
        <v>12</v>
      </c>
      <c r="H13" s="12">
        <v>43000</v>
      </c>
      <c r="I13" s="13" t="s">
        <v>57</v>
      </c>
    </row>
    <row r="14" spans="1:9" x14ac:dyDescent="0.3">
      <c r="A14" s="9">
        <f>IF(B14&lt;&gt;"",ROWS($B$6:B14),"")</f>
        <v>9</v>
      </c>
      <c r="B14" s="1" t="s">
        <v>160</v>
      </c>
      <c r="C14" s="1" t="s">
        <v>161</v>
      </c>
      <c r="D14" s="10" t="s">
        <v>33</v>
      </c>
      <c r="E14" s="23">
        <v>57417.33</v>
      </c>
      <c r="F14" s="11">
        <v>10226</v>
      </c>
      <c r="G14" s="11">
        <v>13</v>
      </c>
      <c r="H14" s="12">
        <v>43035</v>
      </c>
      <c r="I14" s="13" t="s">
        <v>39</v>
      </c>
    </row>
    <row r="15" spans="1:9" x14ac:dyDescent="0.3">
      <c r="A15" s="9">
        <f>IF(B15&lt;&gt;"",ROWS($B$6:B15),"")</f>
        <v>10</v>
      </c>
      <c r="B15" s="1" t="s">
        <v>118</v>
      </c>
      <c r="C15" s="1" t="s">
        <v>119</v>
      </c>
      <c r="D15" s="10" t="s">
        <v>738</v>
      </c>
      <c r="E15" s="23">
        <v>44030</v>
      </c>
      <c r="F15" s="11">
        <v>9524</v>
      </c>
      <c r="G15" s="11">
        <v>8</v>
      </c>
      <c r="H15" s="12">
        <v>43035</v>
      </c>
      <c r="I15" s="13" t="s">
        <v>115</v>
      </c>
    </row>
    <row r="16" spans="1:9" x14ac:dyDescent="0.3">
      <c r="A16" s="9">
        <f>IF(B16&lt;&gt;"",ROWS($B$6:B16),"")</f>
        <v>11</v>
      </c>
      <c r="B16" s="1" t="s">
        <v>258</v>
      </c>
      <c r="C16" s="1" t="s">
        <v>259</v>
      </c>
      <c r="D16" s="10" t="s">
        <v>114</v>
      </c>
      <c r="E16" s="23">
        <v>38797</v>
      </c>
      <c r="F16" s="11">
        <v>7340</v>
      </c>
      <c r="G16" s="11">
        <v>7</v>
      </c>
      <c r="H16" s="12">
        <v>43021</v>
      </c>
      <c r="I16" s="13" t="s">
        <v>183</v>
      </c>
    </row>
    <row r="17" spans="1:9" x14ac:dyDescent="0.3">
      <c r="A17" s="9">
        <f>IF(B17&lt;&gt;"",ROWS($B$6:B17),"")</f>
        <v>12</v>
      </c>
      <c r="B17" s="1" t="s">
        <v>250</v>
      </c>
      <c r="C17" s="1" t="s">
        <v>251</v>
      </c>
      <c r="D17" s="10" t="s">
        <v>33</v>
      </c>
      <c r="E17" s="23">
        <v>39823.43</v>
      </c>
      <c r="F17" s="11">
        <v>8452</v>
      </c>
      <c r="G17" s="11">
        <v>10</v>
      </c>
      <c r="H17" s="12">
        <v>43021</v>
      </c>
      <c r="I17" s="13" t="s">
        <v>34</v>
      </c>
    </row>
    <row r="18" spans="1:9" x14ac:dyDescent="0.3">
      <c r="A18" s="9">
        <f>IF(B18&lt;&gt;"",ROWS($B$6:B18),"")</f>
        <v>13</v>
      </c>
      <c r="B18" s="1" t="s">
        <v>232</v>
      </c>
      <c r="C18" s="1" t="s">
        <v>233</v>
      </c>
      <c r="D18" s="10" t="s">
        <v>33</v>
      </c>
      <c r="E18" s="23">
        <v>34667.870000000003</v>
      </c>
      <c r="F18" s="11">
        <v>6570</v>
      </c>
      <c r="G18" s="11">
        <v>10</v>
      </c>
      <c r="H18" s="12">
        <v>43007</v>
      </c>
      <c r="I18" s="13" t="s">
        <v>54</v>
      </c>
    </row>
    <row r="19" spans="1:9" x14ac:dyDescent="0.3">
      <c r="A19" s="9">
        <f>IF(B19&lt;&gt;"",ROWS($B$6:B19),"")</f>
        <v>14</v>
      </c>
      <c r="B19" s="1" t="s">
        <v>71</v>
      </c>
      <c r="C19" s="1" t="s">
        <v>72</v>
      </c>
      <c r="D19" s="10" t="s">
        <v>33</v>
      </c>
      <c r="E19" s="23">
        <v>33066.01</v>
      </c>
      <c r="F19" s="11">
        <v>6076</v>
      </c>
      <c r="G19" s="11">
        <v>15</v>
      </c>
      <c r="H19" s="12">
        <v>42986</v>
      </c>
      <c r="I19" s="13" t="s">
        <v>57</v>
      </c>
    </row>
    <row r="20" spans="1:9" x14ac:dyDescent="0.3">
      <c r="A20" s="9">
        <f>IF(B20&lt;&gt;"",ROWS($B$6:B20),"")</f>
        <v>15</v>
      </c>
      <c r="B20" s="1" t="s">
        <v>148</v>
      </c>
      <c r="C20" s="1" t="s">
        <v>149</v>
      </c>
      <c r="D20" s="10" t="s">
        <v>114</v>
      </c>
      <c r="E20" s="23">
        <v>32110.06</v>
      </c>
      <c r="F20" s="11">
        <v>5836</v>
      </c>
      <c r="G20" s="11">
        <v>11</v>
      </c>
      <c r="H20" s="12">
        <v>43035</v>
      </c>
      <c r="I20" s="13" t="s">
        <v>39</v>
      </c>
    </row>
    <row r="21" spans="1:9" x14ac:dyDescent="0.3">
      <c r="A21" s="9">
        <f>IF(B21&lt;&gt;"",ROWS($B$6:B21),"")</f>
        <v>16</v>
      </c>
      <c r="B21" s="1" t="s">
        <v>288</v>
      </c>
      <c r="C21" s="1" t="s">
        <v>289</v>
      </c>
      <c r="D21" s="10" t="s">
        <v>33</v>
      </c>
      <c r="E21" s="23">
        <v>31364.29</v>
      </c>
      <c r="F21" s="11">
        <v>6407</v>
      </c>
      <c r="G21" s="11">
        <v>12</v>
      </c>
      <c r="H21" s="12">
        <v>43021</v>
      </c>
      <c r="I21" s="13" t="s">
        <v>39</v>
      </c>
    </row>
    <row r="22" spans="1:9" x14ac:dyDescent="0.3">
      <c r="A22" s="9">
        <f>IF(B22&lt;&gt;"",ROWS($B$6:B22),"")</f>
        <v>17</v>
      </c>
      <c r="B22" s="1" t="s">
        <v>284</v>
      </c>
      <c r="C22" s="1" t="s">
        <v>285</v>
      </c>
      <c r="D22" s="10" t="s">
        <v>33</v>
      </c>
      <c r="E22" s="23">
        <v>31115.230000000003</v>
      </c>
      <c r="F22" s="11">
        <v>6432</v>
      </c>
      <c r="G22" s="11">
        <v>13</v>
      </c>
      <c r="H22" s="12">
        <v>43021</v>
      </c>
      <c r="I22" s="13" t="s">
        <v>137</v>
      </c>
    </row>
    <row r="23" spans="1:9" x14ac:dyDescent="0.3">
      <c r="A23" s="9">
        <f>IF(B23&lt;&gt;"",ROWS($B$6:B23),"")</f>
        <v>18</v>
      </c>
      <c r="B23" s="1" t="s">
        <v>277</v>
      </c>
      <c r="C23" s="1" t="s">
        <v>278</v>
      </c>
      <c r="D23" s="10" t="s">
        <v>33</v>
      </c>
      <c r="E23" s="23">
        <v>26998.550000000003</v>
      </c>
      <c r="F23" s="11">
        <v>4983</v>
      </c>
      <c r="G23" s="11">
        <v>13</v>
      </c>
      <c r="H23" s="12">
        <v>43028</v>
      </c>
      <c r="I23" s="13" t="s">
        <v>137</v>
      </c>
    </row>
    <row r="24" spans="1:9" x14ac:dyDescent="0.3">
      <c r="A24" s="9">
        <f>IF(B24&lt;&gt;"",ROWS($B$6:B24),"")</f>
        <v>19</v>
      </c>
      <c r="B24" s="1" t="s">
        <v>193</v>
      </c>
      <c r="C24" s="1" t="s">
        <v>194</v>
      </c>
      <c r="D24" s="10" t="s">
        <v>33</v>
      </c>
      <c r="E24" s="23">
        <v>25841.360000000001</v>
      </c>
      <c r="F24" s="11">
        <v>4858</v>
      </c>
      <c r="G24" s="11">
        <v>12</v>
      </c>
      <c r="H24" s="12">
        <v>43000</v>
      </c>
      <c r="I24" s="13" t="s">
        <v>48</v>
      </c>
    </row>
    <row r="25" spans="1:9" x14ac:dyDescent="0.3">
      <c r="A25" s="9">
        <f>IF(B25&lt;&gt;"",ROWS($B$6:B25),"")</f>
        <v>20</v>
      </c>
      <c r="B25" s="1" t="s">
        <v>282</v>
      </c>
      <c r="C25" s="1" t="s">
        <v>283</v>
      </c>
      <c r="D25" s="10" t="s">
        <v>33</v>
      </c>
      <c r="E25" s="23">
        <v>24472.32</v>
      </c>
      <c r="F25" s="11">
        <v>4956</v>
      </c>
      <c r="G25" s="11">
        <v>10</v>
      </c>
      <c r="H25" s="12">
        <v>43007</v>
      </c>
      <c r="I25" s="13" t="s">
        <v>39</v>
      </c>
    </row>
    <row r="26" spans="1:9" x14ac:dyDescent="0.3">
      <c r="A26" s="9">
        <f>IF(B26&lt;&gt;"",ROWS($B$6:B26),"")</f>
        <v>21</v>
      </c>
      <c r="B26" s="1" t="s">
        <v>262</v>
      </c>
      <c r="C26" s="1" t="s">
        <v>263</v>
      </c>
      <c r="D26" s="10" t="s">
        <v>33</v>
      </c>
      <c r="E26" s="23">
        <v>21540</v>
      </c>
      <c r="F26" s="11">
        <v>4460</v>
      </c>
      <c r="G26" s="11">
        <v>12</v>
      </c>
      <c r="H26" s="12">
        <v>43007</v>
      </c>
      <c r="I26" s="13" t="s">
        <v>183</v>
      </c>
    </row>
    <row r="27" spans="1:9" x14ac:dyDescent="0.3">
      <c r="A27" s="9">
        <f>IF(B27&lt;&gt;"",ROWS($B$6:B27),"")</f>
        <v>22</v>
      </c>
      <c r="B27" s="1" t="s">
        <v>63</v>
      </c>
      <c r="C27" s="1" t="s">
        <v>64</v>
      </c>
      <c r="D27" s="10" t="s">
        <v>33</v>
      </c>
      <c r="E27" s="23">
        <v>15782.81</v>
      </c>
      <c r="F27" s="11">
        <v>3569</v>
      </c>
      <c r="G27" s="11">
        <v>10</v>
      </c>
      <c r="H27" s="12">
        <v>42965</v>
      </c>
      <c r="I27" s="13" t="s">
        <v>54</v>
      </c>
    </row>
    <row r="28" spans="1:9" x14ac:dyDescent="0.3">
      <c r="A28" s="9">
        <f>IF(B28&lt;&gt;"",ROWS($B$6:B28),"")</f>
        <v>23</v>
      </c>
      <c r="B28" s="1" t="s">
        <v>215</v>
      </c>
      <c r="C28" s="1" t="s">
        <v>216</v>
      </c>
      <c r="D28" s="10" t="s">
        <v>62</v>
      </c>
      <c r="E28" s="23">
        <v>15140.7</v>
      </c>
      <c r="F28" s="11">
        <v>3555</v>
      </c>
      <c r="G28" s="11">
        <v>10</v>
      </c>
      <c r="H28" s="12">
        <v>42986</v>
      </c>
      <c r="I28" s="13" t="s">
        <v>39</v>
      </c>
    </row>
    <row r="29" spans="1:9" x14ac:dyDescent="0.3">
      <c r="A29" s="9">
        <f>IF(B29&lt;&gt;"",ROWS($B$6:B29),"")</f>
        <v>24</v>
      </c>
      <c r="B29" s="1" t="s">
        <v>350</v>
      </c>
      <c r="C29" s="1" t="s">
        <v>350</v>
      </c>
      <c r="D29" s="10" t="s">
        <v>62</v>
      </c>
      <c r="E29" s="23">
        <v>14667</v>
      </c>
      <c r="F29" s="11">
        <v>3053</v>
      </c>
      <c r="G29" s="11">
        <v>8</v>
      </c>
      <c r="H29" s="12">
        <v>43021</v>
      </c>
      <c r="I29" s="13" t="s">
        <v>115</v>
      </c>
    </row>
    <row r="30" spans="1:9" x14ac:dyDescent="0.3">
      <c r="A30" s="9">
        <f>IF(B30&lt;&gt;"",ROWS($B$6:B30),"")</f>
        <v>25</v>
      </c>
      <c r="B30" s="1" t="s">
        <v>274</v>
      </c>
      <c r="C30" s="1" t="s">
        <v>275</v>
      </c>
      <c r="D30" s="10" t="s">
        <v>33</v>
      </c>
      <c r="E30" s="23">
        <v>14618.47</v>
      </c>
      <c r="F30" s="11">
        <v>2838</v>
      </c>
      <c r="G30" s="11">
        <v>13</v>
      </c>
      <c r="H30" s="12">
        <v>43035</v>
      </c>
      <c r="I30" s="13" t="s">
        <v>276</v>
      </c>
    </row>
    <row r="31" spans="1:9" x14ac:dyDescent="0.3">
      <c r="A31" s="9">
        <f>IF(B31&lt;&gt;"",ROWS($B$6:B31),"")</f>
        <v>26</v>
      </c>
      <c r="B31" s="1" t="s">
        <v>135</v>
      </c>
      <c r="C31" s="1" t="s">
        <v>136</v>
      </c>
      <c r="D31" s="10" t="s">
        <v>33</v>
      </c>
      <c r="E31" s="23">
        <v>10902.37</v>
      </c>
      <c r="F31" s="11">
        <v>2548</v>
      </c>
      <c r="G31" s="11">
        <v>10</v>
      </c>
      <c r="H31" s="12">
        <v>42972</v>
      </c>
      <c r="I31" s="13" t="s">
        <v>137</v>
      </c>
    </row>
    <row r="32" spans="1:9" x14ac:dyDescent="0.3">
      <c r="A32" s="9">
        <f>IF(B32&lt;&gt;"",ROWS($B$6:B32),"")</f>
        <v>27</v>
      </c>
      <c r="B32" s="1" t="s">
        <v>377</v>
      </c>
      <c r="C32" s="1" t="s">
        <v>378</v>
      </c>
      <c r="D32" s="10" t="s">
        <v>114</v>
      </c>
      <c r="E32" s="23">
        <v>10630</v>
      </c>
      <c r="F32" s="11">
        <v>2088</v>
      </c>
      <c r="G32" s="11">
        <v>10</v>
      </c>
      <c r="H32" s="12">
        <v>43007</v>
      </c>
      <c r="I32" s="13" t="s">
        <v>115</v>
      </c>
    </row>
    <row r="33" spans="1:9" x14ac:dyDescent="0.3">
      <c r="A33" s="9">
        <f>IF(B33&lt;&gt;"",ROWS($B$6:B33),"")</f>
        <v>28</v>
      </c>
      <c r="B33" s="1" t="s">
        <v>405</v>
      </c>
      <c r="C33" s="1" t="s">
        <v>406</v>
      </c>
      <c r="D33" s="10" t="s">
        <v>62</v>
      </c>
      <c r="E33" s="23">
        <v>9785</v>
      </c>
      <c r="F33" s="11">
        <v>2593</v>
      </c>
      <c r="G33" s="11">
        <v>4</v>
      </c>
      <c r="H33" s="12">
        <v>43035</v>
      </c>
      <c r="I33" s="13" t="s">
        <v>360</v>
      </c>
    </row>
    <row r="34" spans="1:9" x14ac:dyDescent="0.3">
      <c r="A34" s="9">
        <f>IF(B34&lt;&gt;"",ROWS($B$6:B34),"")</f>
        <v>29</v>
      </c>
      <c r="B34" s="1" t="s">
        <v>435</v>
      </c>
      <c r="C34" s="1" t="s">
        <v>436</v>
      </c>
      <c r="D34" s="10" t="s">
        <v>33</v>
      </c>
      <c r="E34" s="23">
        <v>6975.69</v>
      </c>
      <c r="F34" s="11">
        <v>1330</v>
      </c>
      <c r="G34" s="11">
        <v>10</v>
      </c>
      <c r="H34" s="12">
        <v>43028</v>
      </c>
      <c r="I34" s="13" t="s">
        <v>39</v>
      </c>
    </row>
    <row r="35" spans="1:9" x14ac:dyDescent="0.3">
      <c r="A35" s="9">
        <f>IF(B35&lt;&gt;"",ROWS($B$6:B35),"")</f>
        <v>30</v>
      </c>
      <c r="B35" s="1" t="s">
        <v>422</v>
      </c>
      <c r="C35" s="1" t="s">
        <v>423</v>
      </c>
      <c r="D35" s="10" t="s">
        <v>62</v>
      </c>
      <c r="E35" s="23">
        <v>6040.3</v>
      </c>
      <c r="F35" s="11">
        <v>1701</v>
      </c>
      <c r="G35" s="11">
        <v>11</v>
      </c>
      <c r="H35" s="12">
        <v>43014</v>
      </c>
      <c r="I35" s="13" t="s">
        <v>424</v>
      </c>
    </row>
    <row r="36" spans="1:9" x14ac:dyDescent="0.3">
      <c r="A36" s="9">
        <f>IF(B36&lt;&gt;"",ROWS($B$6:B36),"")</f>
        <v>31</v>
      </c>
      <c r="B36" s="1" t="s">
        <v>354</v>
      </c>
      <c r="C36" s="1" t="s">
        <v>355</v>
      </c>
      <c r="D36" s="10" t="s">
        <v>33</v>
      </c>
      <c r="E36" s="23">
        <v>5543.64</v>
      </c>
      <c r="F36" s="11">
        <v>1254</v>
      </c>
      <c r="G36" s="11">
        <v>8</v>
      </c>
      <c r="H36" s="12">
        <v>43000</v>
      </c>
      <c r="I36" s="13" t="s">
        <v>34</v>
      </c>
    </row>
    <row r="37" spans="1:9" x14ac:dyDescent="0.3">
      <c r="A37" s="9">
        <f>IF(B37&lt;&gt;"",ROWS($B$6:B37),"")</f>
        <v>32</v>
      </c>
      <c r="B37" s="1" t="s">
        <v>50</v>
      </c>
      <c r="C37" s="1" t="s">
        <v>51</v>
      </c>
      <c r="D37" s="10" t="s">
        <v>33</v>
      </c>
      <c r="E37" s="23">
        <v>4584.2700000000004</v>
      </c>
      <c r="F37" s="11">
        <v>1033</v>
      </c>
      <c r="G37" s="11">
        <v>3</v>
      </c>
      <c r="H37" s="12">
        <v>42944</v>
      </c>
      <c r="I37" s="13" t="s">
        <v>37</v>
      </c>
    </row>
    <row r="38" spans="1:9" x14ac:dyDescent="0.3">
      <c r="A38" s="9">
        <f>IF(B38&lt;&gt;"",ROWS($B$6:B38),"")</f>
        <v>33</v>
      </c>
      <c r="B38" s="1" t="s">
        <v>294</v>
      </c>
      <c r="C38" s="1" t="s">
        <v>295</v>
      </c>
      <c r="D38" s="10" t="s">
        <v>33</v>
      </c>
      <c r="E38" s="23">
        <v>2131.75</v>
      </c>
      <c r="F38" s="11">
        <v>444</v>
      </c>
      <c r="G38" s="11">
        <v>6</v>
      </c>
      <c r="H38" s="12">
        <v>42993</v>
      </c>
      <c r="I38" s="13" t="s">
        <v>137</v>
      </c>
    </row>
    <row r="39" spans="1:9" x14ac:dyDescent="0.3">
      <c r="A39" s="9">
        <f>IF(B39&lt;&gt;"",ROWS($B$6:B39),"")</f>
        <v>34</v>
      </c>
      <c r="B39" s="1" t="s">
        <v>211</v>
      </c>
      <c r="C39" s="1" t="s">
        <v>212</v>
      </c>
      <c r="D39" s="10" t="s">
        <v>62</v>
      </c>
      <c r="E39" s="23">
        <v>2037.42</v>
      </c>
      <c r="F39" s="11">
        <v>372</v>
      </c>
      <c r="G39" s="11">
        <v>2</v>
      </c>
      <c r="H39" s="12">
        <v>42979</v>
      </c>
      <c r="I39" s="13" t="s">
        <v>137</v>
      </c>
    </row>
    <row r="40" spans="1:9" x14ac:dyDescent="0.3">
      <c r="A40" s="9">
        <f>IF(B40&lt;&gt;"",ROWS($B$6:B40),"")</f>
        <v>35</v>
      </c>
      <c r="B40" s="1" t="s">
        <v>558</v>
      </c>
      <c r="C40" s="1" t="s">
        <v>559</v>
      </c>
      <c r="D40" s="10" t="s">
        <v>544</v>
      </c>
      <c r="E40" s="23">
        <v>1965.8000000000002</v>
      </c>
      <c r="F40" s="11">
        <v>874</v>
      </c>
      <c r="G40" s="11">
        <v>1</v>
      </c>
      <c r="H40" s="12" t="s">
        <v>560</v>
      </c>
      <c r="I40" s="13" t="s">
        <v>434</v>
      </c>
    </row>
    <row r="41" spans="1:9" x14ac:dyDescent="0.3">
      <c r="A41" s="9">
        <f>IF(B41&lt;&gt;"",ROWS($B$6:B41),"")</f>
        <v>36</v>
      </c>
      <c r="B41" s="1" t="s">
        <v>342</v>
      </c>
      <c r="C41" s="1" t="s">
        <v>343</v>
      </c>
      <c r="D41" s="10" t="s">
        <v>114</v>
      </c>
      <c r="E41" s="23">
        <v>1914</v>
      </c>
      <c r="F41" s="11">
        <v>354</v>
      </c>
      <c r="G41" s="11">
        <v>6</v>
      </c>
      <c r="H41" s="12">
        <v>43003</v>
      </c>
      <c r="I41" s="13" t="s">
        <v>115</v>
      </c>
    </row>
    <row r="42" spans="1:9" x14ac:dyDescent="0.3">
      <c r="A42" s="9">
        <f>IF(B42&lt;&gt;"",ROWS($B$6:B42),"")</f>
        <v>37</v>
      </c>
      <c r="B42" s="1" t="s">
        <v>31</v>
      </c>
      <c r="C42" s="1" t="s">
        <v>32</v>
      </c>
      <c r="D42" s="10" t="s">
        <v>33</v>
      </c>
      <c r="E42" s="23">
        <v>1256.8</v>
      </c>
      <c r="F42" s="11">
        <v>273</v>
      </c>
      <c r="G42" s="11">
        <v>3</v>
      </c>
      <c r="H42" s="12">
        <v>42916</v>
      </c>
      <c r="I42" s="13" t="s">
        <v>34</v>
      </c>
    </row>
    <row r="43" spans="1:9" x14ac:dyDescent="0.3">
      <c r="A43" s="9">
        <f>IF(B43&lt;&gt;"",ROWS($B$6:B43),"")</f>
        <v>38</v>
      </c>
      <c r="B43" s="1" t="s">
        <v>440</v>
      </c>
      <c r="C43" s="1" t="s">
        <v>441</v>
      </c>
      <c r="D43" s="10" t="s">
        <v>442</v>
      </c>
      <c r="E43" s="23">
        <v>1154.8</v>
      </c>
      <c r="F43" s="11">
        <v>262</v>
      </c>
      <c r="G43" s="11">
        <v>2</v>
      </c>
      <c r="H43" s="12">
        <v>42979</v>
      </c>
      <c r="I43" s="13" t="s">
        <v>424</v>
      </c>
    </row>
    <row r="44" spans="1:9" x14ac:dyDescent="0.3">
      <c r="A44" s="9">
        <f>IF(B44&lt;&gt;"",ROWS($B$6:B44),"")</f>
        <v>39</v>
      </c>
      <c r="B44" s="1" t="s">
        <v>401</v>
      </c>
      <c r="C44" s="1" t="s">
        <v>402</v>
      </c>
      <c r="D44" s="10" t="s">
        <v>62</v>
      </c>
      <c r="E44" s="23">
        <v>1137.3</v>
      </c>
      <c r="F44" s="11">
        <v>250</v>
      </c>
      <c r="G44" s="11">
        <v>10</v>
      </c>
      <c r="H44" s="12">
        <v>42986</v>
      </c>
      <c r="I44" s="13" t="s">
        <v>183</v>
      </c>
    </row>
    <row r="45" spans="1:9" x14ac:dyDescent="0.3">
      <c r="A45" s="9">
        <f>IF(B45&lt;&gt;"",ROWS($B$6:B45),"")</f>
        <v>40</v>
      </c>
      <c r="B45" s="1" t="s">
        <v>154</v>
      </c>
      <c r="C45" s="1" t="s">
        <v>155</v>
      </c>
      <c r="D45" s="10" t="s">
        <v>33</v>
      </c>
      <c r="E45" s="23">
        <v>750.59</v>
      </c>
      <c r="F45" s="11">
        <v>132</v>
      </c>
      <c r="G45" s="11">
        <v>3</v>
      </c>
      <c r="H45" s="12">
        <v>42972</v>
      </c>
      <c r="I45" s="13" t="s">
        <v>34</v>
      </c>
    </row>
    <row r="46" spans="1:9" x14ac:dyDescent="0.3">
      <c r="A46" s="9">
        <f>IF(B46&lt;&gt;"",ROWS($B$6:B46),"")</f>
        <v>41</v>
      </c>
      <c r="B46" s="1" t="s">
        <v>69</v>
      </c>
      <c r="C46" s="1" t="s">
        <v>70</v>
      </c>
      <c r="D46" s="10" t="s">
        <v>33</v>
      </c>
      <c r="E46" s="23">
        <v>444.08</v>
      </c>
      <c r="F46" s="11">
        <v>78</v>
      </c>
      <c r="G46" s="11">
        <v>3</v>
      </c>
      <c r="H46" s="12">
        <v>42937</v>
      </c>
      <c r="I46" s="13" t="s">
        <v>57</v>
      </c>
    </row>
    <row r="47" spans="1:9" x14ac:dyDescent="0.3">
      <c r="A47" s="9">
        <f>IF(B47&lt;&gt;"",ROWS($B$6:B47),"")</f>
        <v>42</v>
      </c>
      <c r="B47" s="1" t="s">
        <v>346</v>
      </c>
      <c r="C47" s="1" t="s">
        <v>347</v>
      </c>
      <c r="D47" s="10" t="s">
        <v>62</v>
      </c>
      <c r="E47" s="23">
        <v>426</v>
      </c>
      <c r="F47" s="11">
        <v>62</v>
      </c>
      <c r="G47" s="11">
        <v>1</v>
      </c>
      <c r="H47" s="12">
        <v>42979</v>
      </c>
      <c r="I47" s="13" t="s">
        <v>115</v>
      </c>
    </row>
    <row r="48" spans="1:9" x14ac:dyDescent="0.3">
      <c r="A48" s="9">
        <f>IF(B48&lt;&gt;"",ROWS($B$6:B48),"")</f>
        <v>43</v>
      </c>
      <c r="B48" s="1" t="s">
        <v>536</v>
      </c>
      <c r="C48" s="1" t="s">
        <v>537</v>
      </c>
      <c r="D48" s="10" t="s">
        <v>62</v>
      </c>
      <c r="E48" s="23">
        <v>284.7</v>
      </c>
      <c r="F48" s="11">
        <v>61</v>
      </c>
      <c r="G48" s="11">
        <v>1</v>
      </c>
      <c r="H48" s="12">
        <v>42601</v>
      </c>
      <c r="I48" s="13" t="s">
        <v>424</v>
      </c>
    </row>
    <row r="49" spans="1:9" x14ac:dyDescent="0.3">
      <c r="A49" s="9">
        <f>IF(B49&lt;&gt;"",ROWS($B$6:B49),"")</f>
        <v>44</v>
      </c>
      <c r="B49" s="1" t="s">
        <v>499</v>
      </c>
      <c r="C49" s="1" t="s">
        <v>500</v>
      </c>
      <c r="D49" s="10" t="s">
        <v>62</v>
      </c>
      <c r="E49" s="23">
        <v>253.8</v>
      </c>
      <c r="F49" s="11">
        <v>48</v>
      </c>
      <c r="G49" s="11">
        <v>1</v>
      </c>
      <c r="H49" s="12">
        <v>42244</v>
      </c>
      <c r="I49" s="13" t="s">
        <v>424</v>
      </c>
    </row>
    <row r="50" spans="1:9" x14ac:dyDescent="0.3">
      <c r="A50" s="9">
        <f>IF(B50&lt;&gt;"",ROWS($B$6:B50),"")</f>
        <v>45</v>
      </c>
      <c r="B50" s="1" t="s">
        <v>292</v>
      </c>
      <c r="C50" s="1" t="s">
        <v>293</v>
      </c>
      <c r="D50" s="10" t="s">
        <v>33</v>
      </c>
      <c r="E50" s="23">
        <v>237.7</v>
      </c>
      <c r="F50" s="11">
        <v>48</v>
      </c>
      <c r="G50" s="11">
        <v>15</v>
      </c>
      <c r="H50" s="12">
        <v>42993</v>
      </c>
      <c r="I50" s="13" t="s">
        <v>39</v>
      </c>
    </row>
    <row r="51" spans="1:9" x14ac:dyDescent="0.3">
      <c r="A51" s="9">
        <f>IF(B51&lt;&gt;"",ROWS($B$6:B51),"")</f>
        <v>46</v>
      </c>
      <c r="B51" s="1" t="s">
        <v>42</v>
      </c>
      <c r="C51" s="1" t="s">
        <v>43</v>
      </c>
      <c r="D51" s="10" t="s">
        <v>33</v>
      </c>
      <c r="E51" s="23">
        <v>226.88</v>
      </c>
      <c r="F51" s="11">
        <v>62</v>
      </c>
      <c r="G51" s="11">
        <v>1</v>
      </c>
      <c r="H51" s="12">
        <v>42839</v>
      </c>
      <c r="I51" s="13" t="s">
        <v>34</v>
      </c>
    </row>
    <row r="52" spans="1:9" x14ac:dyDescent="0.3">
      <c r="A52" s="9">
        <f>IF(B52&lt;&gt;"",ROWS($B$6:B52),"")</f>
        <v>47</v>
      </c>
      <c r="B52" s="1" t="s">
        <v>388</v>
      </c>
      <c r="C52" s="1" t="s">
        <v>389</v>
      </c>
      <c r="D52" s="10" t="s">
        <v>33</v>
      </c>
      <c r="E52" s="23">
        <v>193.2</v>
      </c>
      <c r="F52" s="11">
        <v>37</v>
      </c>
      <c r="G52" s="11">
        <v>1</v>
      </c>
      <c r="H52" s="12">
        <v>42975</v>
      </c>
      <c r="I52" s="13" t="s">
        <v>39</v>
      </c>
    </row>
    <row r="53" spans="1:9" x14ac:dyDescent="0.3">
      <c r="A53" s="9">
        <f>IF(B53&lt;&gt;"",ROWS($B$6:B53),"")</f>
        <v>48</v>
      </c>
      <c r="B53" s="1" t="s">
        <v>173</v>
      </c>
      <c r="C53" s="1" t="s">
        <v>174</v>
      </c>
      <c r="D53" s="10" t="s">
        <v>33</v>
      </c>
      <c r="E53" s="23">
        <v>181.5</v>
      </c>
      <c r="F53" s="11">
        <v>37</v>
      </c>
      <c r="G53" s="11">
        <v>1</v>
      </c>
      <c r="H53" s="12">
        <v>42965</v>
      </c>
      <c r="I53" s="13" t="s">
        <v>137</v>
      </c>
    </row>
    <row r="54" spans="1:9" x14ac:dyDescent="0.3">
      <c r="A54" s="9">
        <f>IF(B54&lt;&gt;"",ROWS($B$6:B54),"")</f>
        <v>49</v>
      </c>
      <c r="B54" s="1" t="s">
        <v>104</v>
      </c>
      <c r="C54" s="1" t="s">
        <v>105</v>
      </c>
      <c r="D54" s="10" t="s">
        <v>33</v>
      </c>
      <c r="E54" s="23">
        <v>181.5</v>
      </c>
      <c r="F54" s="11">
        <v>37</v>
      </c>
      <c r="G54" s="11">
        <v>1</v>
      </c>
      <c r="H54" s="12">
        <v>42853</v>
      </c>
      <c r="I54" s="13" t="s">
        <v>37</v>
      </c>
    </row>
    <row r="55" spans="1:9" x14ac:dyDescent="0.3">
      <c r="A55" s="9">
        <f>IF(B55&lt;&gt;"",ROWS($B$6:B55),"")</f>
        <v>50</v>
      </c>
      <c r="B55" s="1" t="s">
        <v>534</v>
      </c>
      <c r="C55" s="1" t="s">
        <v>535</v>
      </c>
      <c r="D55" s="10" t="s">
        <v>720</v>
      </c>
      <c r="E55" s="23">
        <v>152.9</v>
      </c>
      <c r="F55" s="11">
        <v>49</v>
      </c>
      <c r="G55" s="11">
        <v>2</v>
      </c>
      <c r="H55" s="12">
        <v>42972</v>
      </c>
      <c r="I55" s="13" t="s">
        <v>424</v>
      </c>
    </row>
    <row r="56" spans="1:9" x14ac:dyDescent="0.3">
      <c r="A56" s="9">
        <f>IF(B56&lt;&gt;"",ROWS($B$6:B56),"")</f>
        <v>51</v>
      </c>
      <c r="B56" s="1" t="s">
        <v>386</v>
      </c>
      <c r="C56" s="1" t="s">
        <v>387</v>
      </c>
      <c r="D56" s="10" t="s">
        <v>62</v>
      </c>
      <c r="E56" s="23">
        <v>126.6</v>
      </c>
      <c r="F56" s="11">
        <v>30</v>
      </c>
      <c r="G56" s="11">
        <v>1</v>
      </c>
      <c r="H56" s="12">
        <v>42888</v>
      </c>
      <c r="I56" s="13" t="s">
        <v>183</v>
      </c>
    </row>
    <row r="57" spans="1:9" x14ac:dyDescent="0.3">
      <c r="A57" s="9">
        <f>IF(B57&lt;&gt;"",ROWS($B$6:B57),"")</f>
        <v>52</v>
      </c>
      <c r="B57" s="1" t="s">
        <v>447</v>
      </c>
      <c r="C57" s="1" t="s">
        <v>448</v>
      </c>
      <c r="D57" s="10" t="s">
        <v>62</v>
      </c>
      <c r="E57" s="23">
        <v>75.099999999999994</v>
      </c>
      <c r="F57" s="11">
        <v>16</v>
      </c>
      <c r="G57" s="11">
        <v>1</v>
      </c>
      <c r="H57" s="12">
        <v>42888</v>
      </c>
      <c r="I57" s="13" t="s">
        <v>424</v>
      </c>
    </row>
    <row r="58" spans="1:9" x14ac:dyDescent="0.3">
      <c r="A58" s="9">
        <f>IF(B58&lt;&gt;"",ROWS($B$6:B58),"")</f>
        <v>53</v>
      </c>
      <c r="B58" s="1" t="s">
        <v>600</v>
      </c>
      <c r="C58" s="1" t="s">
        <v>601</v>
      </c>
      <c r="D58" s="10" t="s">
        <v>62</v>
      </c>
      <c r="E58" s="23">
        <v>44.4</v>
      </c>
      <c r="F58" s="11">
        <v>11</v>
      </c>
      <c r="G58" s="11">
        <v>1</v>
      </c>
      <c r="H58" s="12">
        <v>42657</v>
      </c>
      <c r="I58" s="13" t="s">
        <v>424</v>
      </c>
    </row>
    <row r="59" spans="1:9" x14ac:dyDescent="0.3">
      <c r="A59" s="9">
        <f>IF(B59&lt;&gt;"",ROWS($B$6:B59),"")</f>
        <v>54</v>
      </c>
      <c r="B59" s="1" t="s">
        <v>627</v>
      </c>
      <c r="C59" s="1" t="s">
        <v>628</v>
      </c>
      <c r="D59" s="10" t="s">
        <v>739</v>
      </c>
      <c r="E59" s="23">
        <v>39</v>
      </c>
      <c r="F59" s="11">
        <v>8</v>
      </c>
      <c r="G59" s="11">
        <v>1</v>
      </c>
      <c r="H59" s="12">
        <v>42615</v>
      </c>
      <c r="I59" s="13" t="s">
        <v>418</v>
      </c>
    </row>
    <row r="60" spans="1:9" x14ac:dyDescent="0.3">
      <c r="A60" s="9">
        <f>IF(B60&lt;&gt;"",ROWS($B$6:B60),"")</f>
        <v>55</v>
      </c>
      <c r="B60" s="1" t="s">
        <v>476</v>
      </c>
      <c r="C60" s="1" t="s">
        <v>477</v>
      </c>
      <c r="D60" s="10" t="s">
        <v>475</v>
      </c>
      <c r="E60" s="23">
        <v>20.3</v>
      </c>
      <c r="F60" s="11">
        <v>7</v>
      </c>
      <c r="G60" s="11">
        <v>1</v>
      </c>
      <c r="H60" s="12">
        <v>42860</v>
      </c>
      <c r="I60" s="13" t="s">
        <v>424</v>
      </c>
    </row>
    <row r="61" spans="1:9" x14ac:dyDescent="0.3">
      <c r="A61" s="9">
        <f>IF(B61&lt;&gt;"",ROWS($B$6:B61),"")</f>
        <v>56</v>
      </c>
      <c r="B61" s="1" t="s">
        <v>449</v>
      </c>
      <c r="C61" s="1" t="s">
        <v>450</v>
      </c>
      <c r="D61" s="10" t="s">
        <v>705</v>
      </c>
      <c r="E61" s="23">
        <v>16.5</v>
      </c>
      <c r="F61" s="11">
        <v>5</v>
      </c>
      <c r="G61" s="11">
        <v>1</v>
      </c>
      <c r="H61" s="12">
        <v>42958</v>
      </c>
      <c r="I61" s="13" t="s">
        <v>424</v>
      </c>
    </row>
    <row r="62" spans="1:9" x14ac:dyDescent="0.3">
      <c r="A62" s="9">
        <f>IF(B62&lt;&gt;"",ROWS($B$6:B62),"")</f>
        <v>57</v>
      </c>
      <c r="B62" s="1" t="s">
        <v>416</v>
      </c>
      <c r="C62" s="1" t="s">
        <v>417</v>
      </c>
      <c r="D62" s="10" t="s">
        <v>717</v>
      </c>
      <c r="E62" s="23">
        <v>11.6</v>
      </c>
      <c r="F62" s="11">
        <v>4</v>
      </c>
      <c r="G62" s="11">
        <v>1</v>
      </c>
      <c r="H62" s="12">
        <v>42769</v>
      </c>
      <c r="I62" s="13" t="s">
        <v>418</v>
      </c>
    </row>
    <row r="63" spans="1:9" x14ac:dyDescent="0.3">
      <c r="A63" s="9">
        <f>IF(B63&lt;&gt;"",ROWS($B$6:B63),"")</f>
        <v>58</v>
      </c>
      <c r="B63" s="1" t="s">
        <v>506</v>
      </c>
      <c r="C63" s="1" t="s">
        <v>507</v>
      </c>
      <c r="D63" s="10" t="s">
        <v>719</v>
      </c>
      <c r="E63" s="23">
        <v>11</v>
      </c>
      <c r="F63" s="11">
        <v>2</v>
      </c>
      <c r="G63" s="11">
        <v>1</v>
      </c>
      <c r="H63" s="12">
        <v>42713</v>
      </c>
      <c r="I63" s="13" t="s">
        <v>424</v>
      </c>
    </row>
    <row r="64" spans="1:9" x14ac:dyDescent="0.3">
      <c r="E64" s="21">
        <f>SUBTOTAL(109,Table3_Spalis[Pajamos])</f>
        <v>1872448.4400000006</v>
      </c>
      <c r="F64" s="14">
        <f>SUBTOTAL(109,Table3_Spalis[Žiūrovų skaičius])</f>
        <v>365166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2"/>
  <sheetViews>
    <sheetView workbookViewId="0">
      <selection activeCell="A2" sqref="A2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9" width="45" customWidth="1"/>
  </cols>
  <sheetData>
    <row r="1" spans="1:9" x14ac:dyDescent="0.3">
      <c r="A1" s="15">
        <f>'2017'!A1</f>
        <v>2017</v>
      </c>
    </row>
    <row r="2" spans="1:9" x14ac:dyDescent="0.3">
      <c r="A2" s="18" t="str">
        <f>'2017'!A2</f>
        <v>Lietuvos kino teatruose rodytų filmų TOP</v>
      </c>
    </row>
    <row r="3" spans="1:9" x14ac:dyDescent="0.3">
      <c r="A3" s="18" t="s">
        <v>22</v>
      </c>
    </row>
    <row r="4" spans="1:9" x14ac:dyDescent="0.3">
      <c r="A4" s="18"/>
    </row>
    <row r="5" spans="1:9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</row>
    <row r="6" spans="1:9" x14ac:dyDescent="0.3">
      <c r="A6" s="9">
        <f>IF(B6&lt;&gt;"",ROWS($B$6:B6),"")</f>
        <v>1</v>
      </c>
      <c r="B6" s="1" t="s">
        <v>26</v>
      </c>
      <c r="C6" s="1" t="s">
        <v>26</v>
      </c>
      <c r="D6" s="10" t="s">
        <v>27</v>
      </c>
      <c r="E6" s="23">
        <v>872068</v>
      </c>
      <c r="F6" s="11">
        <v>162516</v>
      </c>
      <c r="G6" s="11">
        <v>18</v>
      </c>
      <c r="H6" s="12">
        <v>43035</v>
      </c>
      <c r="I6" s="13" t="s">
        <v>28</v>
      </c>
    </row>
    <row r="7" spans="1:9" x14ac:dyDescent="0.3">
      <c r="A7" s="9">
        <f>IF(B7&lt;&gt;"",ROWS($B$6:B7),"")</f>
        <v>2</v>
      </c>
      <c r="B7" s="1" t="s">
        <v>91</v>
      </c>
      <c r="C7" s="1" t="s">
        <v>92</v>
      </c>
      <c r="D7" s="10" t="s">
        <v>33</v>
      </c>
      <c r="E7" s="23">
        <v>170060.18</v>
      </c>
      <c r="F7" s="11">
        <v>29200</v>
      </c>
      <c r="G7" s="11">
        <v>23</v>
      </c>
      <c r="H7" s="12">
        <v>43042</v>
      </c>
      <c r="I7" s="13" t="s">
        <v>37</v>
      </c>
    </row>
    <row r="8" spans="1:9" x14ac:dyDescent="0.3">
      <c r="A8" s="9">
        <f>IF(B8&lt;&gt;"",ROWS($B$6:B8),"")</f>
        <v>3</v>
      </c>
      <c r="B8" s="1" t="s">
        <v>58</v>
      </c>
      <c r="C8" s="1" t="s">
        <v>58</v>
      </c>
      <c r="D8" s="10" t="s">
        <v>27</v>
      </c>
      <c r="E8" s="23">
        <v>147321</v>
      </c>
      <c r="F8" s="11">
        <v>26358</v>
      </c>
      <c r="G8" s="11">
        <v>16</v>
      </c>
      <c r="H8" s="12">
        <v>43063</v>
      </c>
      <c r="I8" s="13" t="s">
        <v>59</v>
      </c>
    </row>
    <row r="9" spans="1:9" x14ac:dyDescent="0.3">
      <c r="A9" s="9">
        <f>IF(B9&lt;&gt;"",ROWS($B$6:B9),"")</f>
        <v>4</v>
      </c>
      <c r="B9" s="1" t="s">
        <v>93</v>
      </c>
      <c r="C9" s="1" t="s">
        <v>94</v>
      </c>
      <c r="D9" s="10" t="s">
        <v>33</v>
      </c>
      <c r="E9" s="23">
        <v>138780.56</v>
      </c>
      <c r="F9" s="11">
        <v>25986</v>
      </c>
      <c r="G9" s="11">
        <v>16</v>
      </c>
      <c r="H9" s="12">
        <v>43049</v>
      </c>
      <c r="I9" s="13" t="s">
        <v>48</v>
      </c>
    </row>
    <row r="10" spans="1:9" x14ac:dyDescent="0.3">
      <c r="A10" s="9">
        <f>IF(B10&lt;&gt;"",ROWS($B$6:B10),"")</f>
        <v>5</v>
      </c>
      <c r="B10" s="1" t="s">
        <v>75</v>
      </c>
      <c r="C10" s="1" t="s">
        <v>76</v>
      </c>
      <c r="D10" s="10" t="s">
        <v>705</v>
      </c>
      <c r="E10" s="23">
        <v>107155.89</v>
      </c>
      <c r="F10" s="11">
        <v>23786</v>
      </c>
      <c r="G10" s="11">
        <v>17</v>
      </c>
      <c r="H10" s="12">
        <v>43028</v>
      </c>
      <c r="I10" s="13" t="s">
        <v>39</v>
      </c>
    </row>
    <row r="11" spans="1:9" x14ac:dyDescent="0.3">
      <c r="A11" s="9">
        <f>IF(B11&lt;&gt;"",ROWS($B$6:B11),"")</f>
        <v>6</v>
      </c>
      <c r="B11" s="1" t="s">
        <v>126</v>
      </c>
      <c r="C11" s="1" t="s">
        <v>127</v>
      </c>
      <c r="D11" s="10" t="s">
        <v>33</v>
      </c>
      <c r="E11" s="23">
        <v>101576.17</v>
      </c>
      <c r="F11" s="11">
        <v>17910</v>
      </c>
      <c r="G11" s="11">
        <v>15</v>
      </c>
      <c r="H11" s="12">
        <v>43056</v>
      </c>
      <c r="I11" s="13" t="s">
        <v>57</v>
      </c>
    </row>
    <row r="12" spans="1:9" x14ac:dyDescent="0.3">
      <c r="A12" s="9">
        <f>IF(B12&lt;&gt;"",ROWS($B$6:B12),"")</f>
        <v>7</v>
      </c>
      <c r="B12" s="1" t="s">
        <v>118</v>
      </c>
      <c r="C12" s="1" t="s">
        <v>119</v>
      </c>
      <c r="D12" s="10" t="s">
        <v>706</v>
      </c>
      <c r="E12" s="23">
        <v>85575</v>
      </c>
      <c r="F12" s="11">
        <v>18586</v>
      </c>
      <c r="G12" s="11">
        <v>8</v>
      </c>
      <c r="H12" s="12">
        <v>43035</v>
      </c>
      <c r="I12" s="13" t="s">
        <v>115</v>
      </c>
    </row>
    <row r="13" spans="1:9" x14ac:dyDescent="0.3">
      <c r="A13" s="9">
        <f>IF(B13&lt;&gt;"",ROWS($B$6:B13),"")</f>
        <v>8</v>
      </c>
      <c r="B13" s="1" t="s">
        <v>203</v>
      </c>
      <c r="C13" s="1" t="s">
        <v>204</v>
      </c>
      <c r="D13" s="10" t="s">
        <v>33</v>
      </c>
      <c r="E13" s="23">
        <v>66828.55</v>
      </c>
      <c r="F13" s="11">
        <v>12591</v>
      </c>
      <c r="G13" s="11">
        <v>15</v>
      </c>
      <c r="H13" s="12">
        <v>43042</v>
      </c>
      <c r="I13" s="13" t="s">
        <v>39</v>
      </c>
    </row>
    <row r="14" spans="1:9" x14ac:dyDescent="0.3">
      <c r="A14" s="9">
        <f>IF(B14&lt;&gt;"",ROWS($B$6:B14),"")</f>
        <v>9</v>
      </c>
      <c r="B14" s="1" t="s">
        <v>148</v>
      </c>
      <c r="C14" s="1" t="s">
        <v>149</v>
      </c>
      <c r="D14" s="10" t="s">
        <v>114</v>
      </c>
      <c r="E14" s="23">
        <v>64537.95</v>
      </c>
      <c r="F14" s="11">
        <v>12182</v>
      </c>
      <c r="G14" s="11">
        <v>10</v>
      </c>
      <c r="H14" s="12">
        <v>43035</v>
      </c>
      <c r="I14" s="13" t="s">
        <v>39</v>
      </c>
    </row>
    <row r="15" spans="1:9" x14ac:dyDescent="0.3">
      <c r="A15" s="9">
        <f>IF(B15&lt;&gt;"",ROWS($B$6:B15),"")</f>
        <v>10</v>
      </c>
      <c r="B15" s="1" t="s">
        <v>189</v>
      </c>
      <c r="C15" s="1" t="s">
        <v>190</v>
      </c>
      <c r="D15" s="10" t="s">
        <v>707</v>
      </c>
      <c r="E15" s="23">
        <v>65566</v>
      </c>
      <c r="F15" s="11">
        <v>15361</v>
      </c>
      <c r="G15" s="11">
        <v>15</v>
      </c>
      <c r="H15" s="12">
        <v>43049</v>
      </c>
      <c r="I15" s="13" t="s">
        <v>183</v>
      </c>
    </row>
    <row r="16" spans="1:9" x14ac:dyDescent="0.3">
      <c r="A16" s="9">
        <f>IF(B16&lt;&gt;"",ROWS($B$6:B16),"")</f>
        <v>11</v>
      </c>
      <c r="B16" s="1" t="s">
        <v>160</v>
      </c>
      <c r="C16" s="1" t="s">
        <v>161</v>
      </c>
      <c r="D16" s="10" t="s">
        <v>33</v>
      </c>
      <c r="E16" s="23">
        <v>37830.300000000003</v>
      </c>
      <c r="F16" s="11">
        <v>6734</v>
      </c>
      <c r="G16" s="11">
        <v>8</v>
      </c>
      <c r="H16" s="12">
        <v>43035</v>
      </c>
      <c r="I16" s="13" t="s">
        <v>39</v>
      </c>
    </row>
    <row r="17" spans="1:9" x14ac:dyDescent="0.3">
      <c r="A17" s="9">
        <f>IF(B17&lt;&gt;"",ROWS($B$6:B17),"")</f>
        <v>12</v>
      </c>
      <c r="B17" s="1" t="s">
        <v>252</v>
      </c>
      <c r="C17" s="1" t="s">
        <v>253</v>
      </c>
      <c r="D17" s="10" t="s">
        <v>114</v>
      </c>
      <c r="E17" s="23">
        <v>35793</v>
      </c>
      <c r="F17" s="11">
        <v>6358</v>
      </c>
      <c r="G17" s="11">
        <v>10</v>
      </c>
      <c r="H17" s="12">
        <v>43049</v>
      </c>
      <c r="I17" s="13" t="s">
        <v>115</v>
      </c>
    </row>
    <row r="18" spans="1:9" x14ac:dyDescent="0.3">
      <c r="A18" s="9">
        <f>IF(B18&lt;&gt;"",ROWS($B$6:B18),"")</f>
        <v>13</v>
      </c>
      <c r="B18" s="1" t="s">
        <v>110</v>
      </c>
      <c r="C18" s="1" t="s">
        <v>111</v>
      </c>
      <c r="D18" s="10" t="s">
        <v>33</v>
      </c>
      <c r="E18" s="23">
        <v>33845.35</v>
      </c>
      <c r="F18" s="11">
        <v>5199</v>
      </c>
      <c r="G18" s="11">
        <v>7</v>
      </c>
      <c r="H18" s="12">
        <v>43028</v>
      </c>
      <c r="I18" s="13" t="s">
        <v>57</v>
      </c>
    </row>
    <row r="19" spans="1:9" x14ac:dyDescent="0.3">
      <c r="A19" s="9">
        <f>IF(B19&lt;&gt;"",ROWS($B$6:B19),"")</f>
        <v>14</v>
      </c>
      <c r="B19" s="1" t="s">
        <v>44</v>
      </c>
      <c r="C19" s="1" t="s">
        <v>44</v>
      </c>
      <c r="D19" s="10" t="s">
        <v>27</v>
      </c>
      <c r="E19" s="23">
        <v>29007</v>
      </c>
      <c r="F19" s="11">
        <v>5695</v>
      </c>
      <c r="G19" s="11">
        <v>8</v>
      </c>
      <c r="H19" s="12">
        <v>43014</v>
      </c>
      <c r="I19" s="13" t="s">
        <v>45</v>
      </c>
    </row>
    <row r="20" spans="1:9" x14ac:dyDescent="0.3">
      <c r="A20" s="9">
        <f>IF(B20&lt;&gt;"",ROWS($B$6:B20),"")</f>
        <v>15</v>
      </c>
      <c r="B20" s="1" t="s">
        <v>241</v>
      </c>
      <c r="C20" s="1" t="s">
        <v>242</v>
      </c>
      <c r="D20" s="10" t="s">
        <v>243</v>
      </c>
      <c r="E20" s="23">
        <v>25563</v>
      </c>
      <c r="F20" s="11">
        <v>5271</v>
      </c>
      <c r="G20" s="11">
        <v>15</v>
      </c>
      <c r="H20" s="12">
        <v>43063</v>
      </c>
      <c r="I20" s="13" t="s">
        <v>115</v>
      </c>
    </row>
    <row r="21" spans="1:9" x14ac:dyDescent="0.3">
      <c r="A21" s="9">
        <f>IF(B21&lt;&gt;"",ROWS($B$6:B21),"")</f>
        <v>16</v>
      </c>
      <c r="B21" s="1" t="s">
        <v>306</v>
      </c>
      <c r="C21" s="1" t="s">
        <v>307</v>
      </c>
      <c r="D21" s="10" t="s">
        <v>33</v>
      </c>
      <c r="E21" s="23">
        <v>21619.52</v>
      </c>
      <c r="F21" s="11">
        <v>4742</v>
      </c>
      <c r="G21" s="11">
        <v>10</v>
      </c>
      <c r="H21" s="12">
        <v>43056</v>
      </c>
      <c r="I21" s="13" t="s">
        <v>39</v>
      </c>
    </row>
    <row r="22" spans="1:9" x14ac:dyDescent="0.3">
      <c r="A22" s="9">
        <f>IF(B22&lt;&gt;"",ROWS($B$6:B22),"")</f>
        <v>17</v>
      </c>
      <c r="B22" s="1" t="s">
        <v>230</v>
      </c>
      <c r="C22" s="1" t="s">
        <v>231</v>
      </c>
      <c r="D22" s="10" t="s">
        <v>33</v>
      </c>
      <c r="E22" s="23">
        <v>20406.330000000002</v>
      </c>
      <c r="F22" s="11">
        <v>3847</v>
      </c>
      <c r="G22" s="11">
        <v>13</v>
      </c>
      <c r="H22" s="12">
        <v>43063</v>
      </c>
      <c r="I22" s="13" t="s">
        <v>34</v>
      </c>
    </row>
    <row r="23" spans="1:9" x14ac:dyDescent="0.3">
      <c r="A23" s="9">
        <f>IF(B23&lt;&gt;"",ROWS($B$6:B23),"")</f>
        <v>18</v>
      </c>
      <c r="B23" s="1" t="s">
        <v>274</v>
      </c>
      <c r="C23" s="1" t="s">
        <v>275</v>
      </c>
      <c r="D23" s="10" t="s">
        <v>33</v>
      </c>
      <c r="E23" s="23">
        <v>19664.37</v>
      </c>
      <c r="F23" s="11">
        <v>3792</v>
      </c>
      <c r="G23" s="11">
        <v>13</v>
      </c>
      <c r="H23" s="12">
        <v>43035</v>
      </c>
      <c r="I23" s="13" t="s">
        <v>276</v>
      </c>
    </row>
    <row r="24" spans="1:9" x14ac:dyDescent="0.3">
      <c r="A24" s="9">
        <f>IF(B24&lt;&gt;"",ROWS($B$6:B24),"")</f>
        <v>19</v>
      </c>
      <c r="B24" s="1" t="s">
        <v>87</v>
      </c>
      <c r="C24" s="1" t="s">
        <v>88</v>
      </c>
      <c r="D24" s="10" t="s">
        <v>33</v>
      </c>
      <c r="E24" s="23">
        <v>19183.95</v>
      </c>
      <c r="F24" s="11">
        <v>3253</v>
      </c>
      <c r="G24" s="11">
        <v>12</v>
      </c>
      <c r="H24" s="12">
        <v>43014</v>
      </c>
      <c r="I24" s="13" t="s">
        <v>54</v>
      </c>
    </row>
    <row r="25" spans="1:9" x14ac:dyDescent="0.3">
      <c r="A25" s="9">
        <f>IF(B25&lt;&gt;"",ROWS($B$6:B25),"")</f>
        <v>20</v>
      </c>
      <c r="B25" s="1" t="s">
        <v>344</v>
      </c>
      <c r="C25" s="1" t="s">
        <v>345</v>
      </c>
      <c r="D25" s="10" t="s">
        <v>33</v>
      </c>
      <c r="E25" s="23">
        <v>19144.11</v>
      </c>
      <c r="F25" s="11">
        <v>3578</v>
      </c>
      <c r="G25" s="11">
        <v>10</v>
      </c>
      <c r="H25" s="12">
        <v>43042</v>
      </c>
      <c r="I25" s="13" t="s">
        <v>276</v>
      </c>
    </row>
    <row r="26" spans="1:9" x14ac:dyDescent="0.3">
      <c r="A26" s="9">
        <f>IF(B26&lt;&gt;"",ROWS($B$6:B26),"")</f>
        <v>21</v>
      </c>
      <c r="B26" s="1" t="s">
        <v>379</v>
      </c>
      <c r="C26" s="1" t="s">
        <v>380</v>
      </c>
      <c r="D26" s="10" t="s">
        <v>114</v>
      </c>
      <c r="E26" s="23">
        <v>13542</v>
      </c>
      <c r="F26" s="11">
        <v>2571</v>
      </c>
      <c r="G26" s="11">
        <v>8</v>
      </c>
      <c r="H26" s="12">
        <v>43056</v>
      </c>
      <c r="I26" s="13" t="s">
        <v>115</v>
      </c>
    </row>
    <row r="27" spans="1:9" x14ac:dyDescent="0.3">
      <c r="A27" s="9">
        <f>IF(B27&lt;&gt;"",ROWS($B$6:B27),"")</f>
        <v>22</v>
      </c>
      <c r="B27" s="1" t="s">
        <v>321</v>
      </c>
      <c r="C27" s="1" t="s">
        <v>322</v>
      </c>
      <c r="D27" s="10" t="s">
        <v>33</v>
      </c>
      <c r="E27" s="23">
        <v>13392.72</v>
      </c>
      <c r="F27" s="11">
        <v>2588</v>
      </c>
      <c r="G27" s="11">
        <v>14</v>
      </c>
      <c r="H27" s="12">
        <v>43063</v>
      </c>
      <c r="I27" s="13" t="s">
        <v>39</v>
      </c>
    </row>
    <row r="28" spans="1:9" x14ac:dyDescent="0.3">
      <c r="A28" s="9">
        <f>IF(B28&lt;&gt;"",ROWS($B$6:B28),"")</f>
        <v>23</v>
      </c>
      <c r="B28" s="1" t="s">
        <v>384</v>
      </c>
      <c r="C28" s="1" t="s">
        <v>385</v>
      </c>
      <c r="D28" s="10" t="s">
        <v>33</v>
      </c>
      <c r="E28" s="23">
        <v>13266.16</v>
      </c>
      <c r="F28" s="11">
        <v>2645</v>
      </c>
      <c r="G28" s="11">
        <v>10</v>
      </c>
      <c r="H28" s="12">
        <v>43049</v>
      </c>
      <c r="I28" s="13" t="s">
        <v>39</v>
      </c>
    </row>
    <row r="29" spans="1:9" x14ac:dyDescent="0.3">
      <c r="A29" s="9">
        <f>IF(B29&lt;&gt;"",ROWS($B$6:B29),"")</f>
        <v>24</v>
      </c>
      <c r="B29" s="1" t="s">
        <v>375</v>
      </c>
      <c r="C29" s="1" t="s">
        <v>376</v>
      </c>
      <c r="D29" s="10" t="s">
        <v>62</v>
      </c>
      <c r="E29" s="23">
        <v>11407.98</v>
      </c>
      <c r="F29" s="11">
        <v>2516</v>
      </c>
      <c r="G29" s="11">
        <v>8</v>
      </c>
      <c r="H29" s="12">
        <v>43056</v>
      </c>
      <c r="I29" s="13" t="s">
        <v>360</v>
      </c>
    </row>
    <row r="30" spans="1:9" x14ac:dyDescent="0.3">
      <c r="A30" s="9">
        <f>IF(B30&lt;&gt;"",ROWS($B$6:B30),"")</f>
        <v>25</v>
      </c>
      <c r="B30" s="1" t="s">
        <v>419</v>
      </c>
      <c r="C30" s="1" t="s">
        <v>420</v>
      </c>
      <c r="D30" s="10" t="s">
        <v>33</v>
      </c>
      <c r="E30" s="23">
        <v>8823.0300000000007</v>
      </c>
      <c r="F30" s="11">
        <v>1607</v>
      </c>
      <c r="G30" s="11">
        <v>12</v>
      </c>
      <c r="H30" s="12">
        <v>43042</v>
      </c>
      <c r="I30" s="13" t="s">
        <v>137</v>
      </c>
    </row>
    <row r="31" spans="1:9" x14ac:dyDescent="0.3">
      <c r="A31" s="9">
        <f>IF(B31&lt;&gt;"",ROWS($B$6:B31),"")</f>
        <v>26</v>
      </c>
      <c r="B31" s="1" t="s">
        <v>142</v>
      </c>
      <c r="C31" s="1" t="s">
        <v>143</v>
      </c>
      <c r="D31" s="10" t="s">
        <v>33</v>
      </c>
      <c r="E31" s="23">
        <v>8271.77</v>
      </c>
      <c r="F31" s="11">
        <v>1878</v>
      </c>
      <c r="G31" s="11">
        <v>7</v>
      </c>
      <c r="H31" s="12">
        <v>43014</v>
      </c>
      <c r="I31" s="13" t="s">
        <v>39</v>
      </c>
    </row>
    <row r="32" spans="1:9" x14ac:dyDescent="0.3">
      <c r="A32" s="9">
        <f>IF(B32&lt;&gt;"",ROWS($B$6:B32),"")</f>
        <v>27</v>
      </c>
      <c r="B32" s="1" t="s">
        <v>277</v>
      </c>
      <c r="C32" s="1" t="s">
        <v>278</v>
      </c>
      <c r="D32" s="10" t="s">
        <v>33</v>
      </c>
      <c r="E32" s="23">
        <v>7404.45</v>
      </c>
      <c r="F32" s="11">
        <v>1356</v>
      </c>
      <c r="G32" s="11">
        <v>8</v>
      </c>
      <c r="H32" s="12">
        <v>43028</v>
      </c>
      <c r="I32" s="13" t="s">
        <v>137</v>
      </c>
    </row>
    <row r="33" spans="1:9" x14ac:dyDescent="0.3">
      <c r="A33" s="9">
        <f>IF(B33&lt;&gt;"",ROWS($B$6:B33),"")</f>
        <v>28</v>
      </c>
      <c r="B33" s="1" t="s">
        <v>122</v>
      </c>
      <c r="C33" s="1" t="s">
        <v>123</v>
      </c>
      <c r="D33" s="10" t="s">
        <v>33</v>
      </c>
      <c r="E33" s="23">
        <v>4162.53</v>
      </c>
      <c r="F33" s="11">
        <v>949</v>
      </c>
      <c r="G33" s="11">
        <v>4</v>
      </c>
      <c r="H33" s="12">
        <v>43000</v>
      </c>
      <c r="I33" s="13" t="s">
        <v>57</v>
      </c>
    </row>
    <row r="34" spans="1:9" x14ac:dyDescent="0.3">
      <c r="A34" s="9">
        <f>IF(B34&lt;&gt;"",ROWS($B$6:B34),"")</f>
        <v>29</v>
      </c>
      <c r="B34" s="1" t="s">
        <v>350</v>
      </c>
      <c r="C34" s="1" t="s">
        <v>350</v>
      </c>
      <c r="D34" s="10" t="s">
        <v>62</v>
      </c>
      <c r="E34" s="23">
        <v>3334</v>
      </c>
      <c r="F34" s="11">
        <v>762</v>
      </c>
      <c r="G34" s="11">
        <v>8</v>
      </c>
      <c r="H34" s="12">
        <v>43021</v>
      </c>
      <c r="I34" s="13" t="s">
        <v>115</v>
      </c>
    </row>
    <row r="35" spans="1:9" x14ac:dyDescent="0.3">
      <c r="A35" s="9">
        <f>IF(B35&lt;&gt;"",ROWS($B$6:B35),"")</f>
        <v>30</v>
      </c>
      <c r="B35" s="1" t="s">
        <v>519</v>
      </c>
      <c r="C35" s="1" t="s">
        <v>520</v>
      </c>
      <c r="D35" s="10" t="s">
        <v>33</v>
      </c>
      <c r="E35" s="23">
        <v>3316.36</v>
      </c>
      <c r="F35" s="11">
        <v>664</v>
      </c>
      <c r="G35" s="11">
        <v>9</v>
      </c>
      <c r="H35" s="12">
        <v>43049</v>
      </c>
      <c r="I35" s="13" t="s">
        <v>137</v>
      </c>
    </row>
    <row r="36" spans="1:9" x14ac:dyDescent="0.3">
      <c r="A36" s="9">
        <f>IF(B36&lt;&gt;"",ROWS($B$6:B36),"")</f>
        <v>31</v>
      </c>
      <c r="B36" s="1" t="s">
        <v>508</v>
      </c>
      <c r="C36" s="1" t="s">
        <v>509</v>
      </c>
      <c r="D36" s="10" t="s">
        <v>510</v>
      </c>
      <c r="E36" s="23">
        <v>2747</v>
      </c>
      <c r="F36" s="11">
        <v>562</v>
      </c>
      <c r="G36" s="11">
        <v>7</v>
      </c>
      <c r="H36" s="12">
        <v>43063</v>
      </c>
      <c r="I36" s="13" t="s">
        <v>115</v>
      </c>
    </row>
    <row r="37" spans="1:9" x14ac:dyDescent="0.3">
      <c r="A37" s="9">
        <f>IF(B37&lt;&gt;"",ROWS($B$6:B37),"")</f>
        <v>32</v>
      </c>
      <c r="B37" s="1" t="s">
        <v>540</v>
      </c>
      <c r="C37" s="1" t="s">
        <v>541</v>
      </c>
      <c r="D37" s="10" t="s">
        <v>710</v>
      </c>
      <c r="E37" s="23">
        <v>2635.68</v>
      </c>
      <c r="F37" s="11">
        <v>497</v>
      </c>
      <c r="G37" s="11">
        <v>7</v>
      </c>
      <c r="H37" s="12">
        <v>43063</v>
      </c>
      <c r="I37" s="13" t="s">
        <v>137</v>
      </c>
    </row>
    <row r="38" spans="1:9" x14ac:dyDescent="0.3">
      <c r="A38" s="9">
        <f>IF(B38&lt;&gt;"",ROWS($B$6:B38),"")</f>
        <v>33</v>
      </c>
      <c r="B38" s="1" t="s">
        <v>284</v>
      </c>
      <c r="C38" s="1" t="s">
        <v>285</v>
      </c>
      <c r="D38" s="10" t="s">
        <v>33</v>
      </c>
      <c r="E38" s="23">
        <v>1704.77</v>
      </c>
      <c r="F38" s="11">
        <v>367</v>
      </c>
      <c r="G38" s="11">
        <v>5</v>
      </c>
      <c r="H38" s="12">
        <v>43021</v>
      </c>
      <c r="I38" s="13" t="s">
        <v>137</v>
      </c>
    </row>
    <row r="39" spans="1:9" x14ac:dyDescent="0.3">
      <c r="A39" s="9">
        <f>IF(B39&lt;&gt;"",ROWS($B$6:B39),"")</f>
        <v>34</v>
      </c>
      <c r="B39" s="1" t="s">
        <v>422</v>
      </c>
      <c r="C39" s="1" t="s">
        <v>423</v>
      </c>
      <c r="D39" s="10" t="s">
        <v>62</v>
      </c>
      <c r="E39" s="23">
        <v>1524</v>
      </c>
      <c r="F39" s="11">
        <v>354</v>
      </c>
      <c r="G39" s="11">
        <v>3</v>
      </c>
      <c r="H39" s="12">
        <v>43014</v>
      </c>
      <c r="I39" s="13" t="s">
        <v>424</v>
      </c>
    </row>
    <row r="40" spans="1:9" x14ac:dyDescent="0.3">
      <c r="A40" s="9">
        <f>IF(B40&lt;&gt;"",ROWS($B$6:B40),"")</f>
        <v>35</v>
      </c>
      <c r="B40" s="1" t="s">
        <v>585</v>
      </c>
      <c r="C40" s="1" t="s">
        <v>586</v>
      </c>
      <c r="D40" s="10" t="s">
        <v>510</v>
      </c>
      <c r="E40" s="23">
        <v>1418.4800000000002</v>
      </c>
      <c r="F40" s="11">
        <v>315</v>
      </c>
      <c r="G40" s="11">
        <v>1</v>
      </c>
      <c r="H40" s="12">
        <v>43042</v>
      </c>
      <c r="I40" s="13" t="s">
        <v>587</v>
      </c>
    </row>
    <row r="41" spans="1:9" x14ac:dyDescent="0.3">
      <c r="A41" s="9">
        <f>IF(B41&lt;&gt;"",ROWS($B$6:B41),"")</f>
        <v>36</v>
      </c>
      <c r="B41" s="1" t="s">
        <v>97</v>
      </c>
      <c r="C41" s="1" t="s">
        <v>98</v>
      </c>
      <c r="D41" s="10" t="s">
        <v>33</v>
      </c>
      <c r="E41" s="23">
        <v>1064.32</v>
      </c>
      <c r="F41" s="11">
        <v>242</v>
      </c>
      <c r="G41" s="11">
        <v>6</v>
      </c>
      <c r="H41" s="12" t="s">
        <v>731</v>
      </c>
      <c r="I41" s="13" t="s">
        <v>39</v>
      </c>
    </row>
    <row r="42" spans="1:9" x14ac:dyDescent="0.3">
      <c r="A42" s="9">
        <f>IF(B42&lt;&gt;"",ROWS($B$6:B42),"")</f>
        <v>37</v>
      </c>
      <c r="B42" s="1" t="s">
        <v>440</v>
      </c>
      <c r="C42" s="1" t="s">
        <v>441</v>
      </c>
      <c r="D42" s="10" t="s">
        <v>442</v>
      </c>
      <c r="E42" s="23">
        <v>558.70000000000005</v>
      </c>
      <c r="F42" s="11">
        <v>118</v>
      </c>
      <c r="G42" s="11">
        <v>1</v>
      </c>
      <c r="H42" s="12">
        <v>42979</v>
      </c>
      <c r="I42" s="13" t="s">
        <v>424</v>
      </c>
    </row>
    <row r="43" spans="1:9" x14ac:dyDescent="0.3">
      <c r="A43" s="9">
        <f>IF(B43&lt;&gt;"",ROWS($B$6:B43),"")</f>
        <v>38</v>
      </c>
      <c r="B43" s="1" t="s">
        <v>250</v>
      </c>
      <c r="C43" s="1" t="s">
        <v>251</v>
      </c>
      <c r="D43" s="10" t="s">
        <v>33</v>
      </c>
      <c r="E43" s="23">
        <v>546.4</v>
      </c>
      <c r="F43" s="11">
        <v>118</v>
      </c>
      <c r="G43" s="11">
        <v>3</v>
      </c>
      <c r="H43" s="12">
        <v>43021</v>
      </c>
      <c r="I43" s="13" t="s">
        <v>34</v>
      </c>
    </row>
    <row r="44" spans="1:9" x14ac:dyDescent="0.3">
      <c r="A44" s="9">
        <f>IF(B44&lt;&gt;"",ROWS($B$6:B44),"")</f>
        <v>39</v>
      </c>
      <c r="B44" s="1" t="s">
        <v>401</v>
      </c>
      <c r="C44" s="1" t="s">
        <v>402</v>
      </c>
      <c r="D44" s="10" t="s">
        <v>62</v>
      </c>
      <c r="E44" s="23">
        <v>512.79999999999995</v>
      </c>
      <c r="F44" s="11">
        <v>106</v>
      </c>
      <c r="G44" s="11">
        <v>1</v>
      </c>
      <c r="H44" s="12">
        <v>42986</v>
      </c>
      <c r="I44" s="13" t="s">
        <v>183</v>
      </c>
    </row>
    <row r="45" spans="1:9" x14ac:dyDescent="0.3">
      <c r="A45" s="9">
        <f>IF(B45&lt;&gt;"",ROWS($B$6:B45),"")</f>
        <v>40</v>
      </c>
      <c r="B45" s="1" t="s">
        <v>135</v>
      </c>
      <c r="C45" s="1" t="s">
        <v>136</v>
      </c>
      <c r="D45" s="10" t="s">
        <v>33</v>
      </c>
      <c r="E45" s="23">
        <v>467.33</v>
      </c>
      <c r="F45" s="11">
        <v>139</v>
      </c>
      <c r="G45" s="11">
        <v>4</v>
      </c>
      <c r="H45" s="12">
        <v>42972</v>
      </c>
      <c r="I45" s="13" t="s">
        <v>137</v>
      </c>
    </row>
    <row r="46" spans="1:9" x14ac:dyDescent="0.3">
      <c r="A46" s="9">
        <f>IF(B46&lt;&gt;"",ROWS($B$6:B46),"")</f>
        <v>41</v>
      </c>
      <c r="B46" s="1" t="s">
        <v>536</v>
      </c>
      <c r="C46" s="1" t="s">
        <v>537</v>
      </c>
      <c r="D46" s="10" t="s">
        <v>62</v>
      </c>
      <c r="E46" s="23">
        <v>459.4</v>
      </c>
      <c r="F46" s="11">
        <v>98</v>
      </c>
      <c r="G46" s="11">
        <v>1</v>
      </c>
      <c r="H46" s="12">
        <v>42601</v>
      </c>
      <c r="I46" s="13" t="s">
        <v>424</v>
      </c>
    </row>
    <row r="47" spans="1:9" x14ac:dyDescent="0.3">
      <c r="A47" s="9">
        <f>IF(B47&lt;&gt;"",ROWS($B$6:B47),"")</f>
        <v>42</v>
      </c>
      <c r="B47" s="1" t="s">
        <v>288</v>
      </c>
      <c r="C47" s="1" t="s">
        <v>289</v>
      </c>
      <c r="D47" s="10" t="s">
        <v>33</v>
      </c>
      <c r="E47" s="23">
        <v>418.64</v>
      </c>
      <c r="F47" s="11">
        <v>72</v>
      </c>
      <c r="G47" s="11">
        <v>1</v>
      </c>
      <c r="H47" s="12">
        <v>43021</v>
      </c>
      <c r="I47" s="13" t="s">
        <v>39</v>
      </c>
    </row>
    <row r="48" spans="1:9" x14ac:dyDescent="0.3">
      <c r="A48" s="9">
        <f>IF(B48&lt;&gt;"",ROWS($B$6:B48),"")</f>
        <v>43</v>
      </c>
      <c r="B48" s="1" t="s">
        <v>499</v>
      </c>
      <c r="C48" s="1" t="s">
        <v>500</v>
      </c>
      <c r="D48" s="10" t="s">
        <v>62</v>
      </c>
      <c r="E48" s="23">
        <v>308.60000000000002</v>
      </c>
      <c r="F48" s="11">
        <v>68</v>
      </c>
      <c r="G48" s="11">
        <v>1</v>
      </c>
      <c r="H48" s="12">
        <v>42244</v>
      </c>
      <c r="I48" s="13" t="s">
        <v>424</v>
      </c>
    </row>
    <row r="49" spans="1:9" x14ac:dyDescent="0.3">
      <c r="A49" s="9">
        <f>IF(B49&lt;&gt;"",ROWS($B$6:B49),"")</f>
        <v>44</v>
      </c>
      <c r="B49" s="1" t="s">
        <v>435</v>
      </c>
      <c r="C49" s="1" t="s">
        <v>436</v>
      </c>
      <c r="D49" s="10" t="s">
        <v>33</v>
      </c>
      <c r="E49" s="23">
        <v>267.29000000000002</v>
      </c>
      <c r="F49" s="11">
        <v>58</v>
      </c>
      <c r="G49" s="11">
        <v>1</v>
      </c>
      <c r="H49" s="12">
        <v>43028</v>
      </c>
      <c r="I49" s="13" t="s">
        <v>39</v>
      </c>
    </row>
    <row r="50" spans="1:9" x14ac:dyDescent="0.3">
      <c r="A50" s="9">
        <f>IF(B50&lt;&gt;"",ROWS($B$6:B50),"")</f>
        <v>45</v>
      </c>
      <c r="B50" s="1" t="s">
        <v>677</v>
      </c>
      <c r="C50" s="1" t="s">
        <v>678</v>
      </c>
      <c r="D50" s="10" t="s">
        <v>33</v>
      </c>
      <c r="E50" s="23">
        <v>243.63</v>
      </c>
      <c r="F50" s="11">
        <v>49</v>
      </c>
      <c r="G50" s="11">
        <v>1</v>
      </c>
      <c r="H50" s="12">
        <v>42692</v>
      </c>
      <c r="I50" s="13" t="s">
        <v>360</v>
      </c>
    </row>
    <row r="51" spans="1:9" x14ac:dyDescent="0.3">
      <c r="A51" s="9">
        <f>IF(B51&lt;&gt;"",ROWS($B$6:B51),"")</f>
        <v>46</v>
      </c>
      <c r="B51" s="1" t="s">
        <v>215</v>
      </c>
      <c r="C51" s="1" t="s">
        <v>216</v>
      </c>
      <c r="D51" s="10" t="s">
        <v>62</v>
      </c>
      <c r="E51" s="23">
        <v>163.99</v>
      </c>
      <c r="F51" s="11">
        <v>44</v>
      </c>
      <c r="G51" s="11">
        <v>1</v>
      </c>
      <c r="H51" s="12">
        <v>42986</v>
      </c>
      <c r="I51" s="13" t="s">
        <v>39</v>
      </c>
    </row>
    <row r="52" spans="1:9" x14ac:dyDescent="0.3">
      <c r="A52" s="9">
        <f>IF(B52&lt;&gt;"",ROWS($B$6:B52),"")</f>
        <v>47</v>
      </c>
      <c r="B52" s="1" t="s">
        <v>193</v>
      </c>
      <c r="C52" s="1" t="s">
        <v>194</v>
      </c>
      <c r="D52" s="10" t="s">
        <v>33</v>
      </c>
      <c r="E52" s="23">
        <v>162.76</v>
      </c>
      <c r="F52" s="11">
        <v>27</v>
      </c>
      <c r="G52" s="11">
        <v>1</v>
      </c>
      <c r="H52" s="12">
        <v>43000</v>
      </c>
      <c r="I52" s="13" t="s">
        <v>48</v>
      </c>
    </row>
    <row r="53" spans="1:9" x14ac:dyDescent="0.3">
      <c r="A53" s="9">
        <f>IF(B53&lt;&gt;"",ROWS($B$6:B53),"")</f>
        <v>48</v>
      </c>
      <c r="B53" s="1" t="s">
        <v>71</v>
      </c>
      <c r="C53" s="1" t="s">
        <v>72</v>
      </c>
      <c r="D53" s="10" t="s">
        <v>33</v>
      </c>
      <c r="E53" s="23">
        <v>107.8</v>
      </c>
      <c r="F53" s="11">
        <v>16</v>
      </c>
      <c r="G53" s="11">
        <v>1</v>
      </c>
      <c r="H53" s="12">
        <v>42986</v>
      </c>
      <c r="I53" s="13" t="s">
        <v>57</v>
      </c>
    </row>
    <row r="54" spans="1:9" x14ac:dyDescent="0.3">
      <c r="A54" s="9">
        <f>IF(B54&lt;&gt;"",ROWS($B$6:B54),"")</f>
        <v>49</v>
      </c>
      <c r="B54" s="1" t="s">
        <v>447</v>
      </c>
      <c r="C54" s="1" t="s">
        <v>448</v>
      </c>
      <c r="D54" s="10" t="s">
        <v>62</v>
      </c>
      <c r="E54" s="23">
        <v>103.8</v>
      </c>
      <c r="F54" s="11">
        <v>58</v>
      </c>
      <c r="G54" s="11">
        <v>1</v>
      </c>
      <c r="H54" s="12">
        <v>42888</v>
      </c>
      <c r="I54" s="13" t="s">
        <v>424</v>
      </c>
    </row>
    <row r="55" spans="1:9" x14ac:dyDescent="0.3">
      <c r="A55" s="9">
        <f>IF(B55&lt;&gt;"",ROWS($B$6:B55),"")</f>
        <v>50</v>
      </c>
      <c r="B55" s="1" t="s">
        <v>333</v>
      </c>
      <c r="C55" s="1" t="s">
        <v>334</v>
      </c>
      <c r="D55" s="10" t="s">
        <v>33</v>
      </c>
      <c r="E55" s="23">
        <v>79.8</v>
      </c>
      <c r="F55" s="11">
        <v>49</v>
      </c>
      <c r="G55" s="11">
        <v>1</v>
      </c>
      <c r="H55" s="12">
        <v>42986</v>
      </c>
      <c r="I55" s="13" t="s">
        <v>39</v>
      </c>
    </row>
    <row r="56" spans="1:9" x14ac:dyDescent="0.3">
      <c r="A56" s="9">
        <f>IF(B56&lt;&gt;"",ROWS($B$6:B56),"")</f>
        <v>51</v>
      </c>
      <c r="B56" s="1" t="s">
        <v>449</v>
      </c>
      <c r="C56" s="1" t="s">
        <v>450</v>
      </c>
      <c r="D56" s="10" t="s">
        <v>705</v>
      </c>
      <c r="E56" s="23">
        <v>71</v>
      </c>
      <c r="F56" s="11">
        <v>23</v>
      </c>
      <c r="G56" s="11">
        <v>2</v>
      </c>
      <c r="H56" s="12">
        <v>42958</v>
      </c>
      <c r="I56" s="13" t="s">
        <v>424</v>
      </c>
    </row>
    <row r="57" spans="1:9" x14ac:dyDescent="0.3">
      <c r="A57" s="9">
        <f>IF(B57&lt;&gt;"",ROWS($B$6:B57),"")</f>
        <v>52</v>
      </c>
      <c r="B57" s="1" t="s">
        <v>534</v>
      </c>
      <c r="C57" s="1" t="s">
        <v>535</v>
      </c>
      <c r="D57" s="10" t="s">
        <v>720</v>
      </c>
      <c r="E57" s="23">
        <v>48.3</v>
      </c>
      <c r="F57" s="11">
        <v>20</v>
      </c>
      <c r="G57" s="11">
        <v>1</v>
      </c>
      <c r="H57" s="12">
        <v>42972</v>
      </c>
      <c r="I57" s="13" t="s">
        <v>424</v>
      </c>
    </row>
    <row r="58" spans="1:9" x14ac:dyDescent="0.3">
      <c r="A58" s="9">
        <f>IF(B58&lt;&gt;"",ROWS($B$6:B58),"")</f>
        <v>53</v>
      </c>
      <c r="B58" s="1" t="s">
        <v>152</v>
      </c>
      <c r="C58" s="1" t="s">
        <v>153</v>
      </c>
      <c r="D58" s="10" t="s">
        <v>713</v>
      </c>
      <c r="E58" s="23">
        <v>18</v>
      </c>
      <c r="F58" s="11">
        <v>6</v>
      </c>
      <c r="G58" s="11">
        <v>1</v>
      </c>
      <c r="H58" s="12">
        <v>42797</v>
      </c>
      <c r="I58" s="13" t="s">
        <v>137</v>
      </c>
    </row>
    <row r="59" spans="1:9" x14ac:dyDescent="0.3">
      <c r="A59" s="9">
        <f>IF(B59&lt;&gt;"",ROWS($B$6:B59),"")</f>
        <v>54</v>
      </c>
      <c r="B59" s="1" t="s">
        <v>483</v>
      </c>
      <c r="C59" s="1" t="s">
        <v>484</v>
      </c>
      <c r="D59" s="10" t="s">
        <v>33</v>
      </c>
      <c r="E59" s="23">
        <v>6</v>
      </c>
      <c r="F59" s="11">
        <v>2</v>
      </c>
      <c r="G59" s="11">
        <v>1</v>
      </c>
      <c r="H59" s="12">
        <v>42888</v>
      </c>
      <c r="I59" s="13" t="s">
        <v>137</v>
      </c>
    </row>
    <row r="60" spans="1:9" x14ac:dyDescent="0.3">
      <c r="A60" s="9">
        <f>IF(B60&lt;&gt;"",ROWS($B$6:B60),"")</f>
        <v>55</v>
      </c>
      <c r="B60" s="1" t="s">
        <v>476</v>
      </c>
      <c r="C60" s="1" t="s">
        <v>477</v>
      </c>
      <c r="D60" s="10" t="s">
        <v>475</v>
      </c>
      <c r="E60" s="23">
        <v>6</v>
      </c>
      <c r="F60" s="11">
        <v>2</v>
      </c>
      <c r="G60" s="11">
        <v>1</v>
      </c>
      <c r="H60" s="12">
        <v>42860</v>
      </c>
      <c r="I60" s="13" t="s">
        <v>424</v>
      </c>
    </row>
    <row r="61" spans="1:9" x14ac:dyDescent="0.3">
      <c r="A61" s="9">
        <f>IF(B61&lt;&gt;"",ROWS($B$6:B61),"")</f>
        <v>56</v>
      </c>
      <c r="B61" s="1" t="s">
        <v>73</v>
      </c>
      <c r="C61" s="1" t="s">
        <v>73</v>
      </c>
      <c r="D61" s="10" t="s">
        <v>27</v>
      </c>
      <c r="E61" s="23">
        <v>5</v>
      </c>
      <c r="F61" s="11">
        <v>4</v>
      </c>
      <c r="G61" s="11">
        <v>1</v>
      </c>
      <c r="H61" s="12">
        <v>43000</v>
      </c>
      <c r="I61" s="13" t="s">
        <v>735</v>
      </c>
    </row>
    <row r="62" spans="1:9" x14ac:dyDescent="0.3">
      <c r="E62" s="21">
        <f>SUBTOTAL(109,Table3_Lapkritis[Pajamos])</f>
        <v>2184096.7199999993</v>
      </c>
      <c r="F62" s="14">
        <f>SUBTOTAL(109,Table3_Lapkritis[Žiūrovų skaičius])</f>
        <v>413895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94"/>
  <sheetViews>
    <sheetView workbookViewId="0">
      <selection activeCell="I25" sqref="I25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21" customWidth="1"/>
    <col min="6" max="8" width="18" customWidth="1"/>
    <col min="9" max="10" width="45" customWidth="1"/>
  </cols>
  <sheetData>
    <row r="1" spans="1:10" x14ac:dyDescent="0.3">
      <c r="A1" s="15">
        <f>'2017'!A1</f>
        <v>2017</v>
      </c>
    </row>
    <row r="2" spans="1:10" x14ac:dyDescent="0.3">
      <c r="A2" s="18" t="str">
        <f>'2017'!A2</f>
        <v>Lietuvos kino teatruose rodytų filmų TOP</v>
      </c>
    </row>
    <row r="3" spans="1:10" x14ac:dyDescent="0.3">
      <c r="A3" s="18" t="s">
        <v>23</v>
      </c>
    </row>
    <row r="4" spans="1:10" x14ac:dyDescent="0.3">
      <c r="A4" s="18"/>
    </row>
    <row r="5" spans="1:10" x14ac:dyDescent="0.3">
      <c r="A5" s="6" t="s">
        <v>1</v>
      </c>
      <c r="B5" s="7" t="s">
        <v>2</v>
      </c>
      <c r="C5" s="7" t="s">
        <v>25</v>
      </c>
      <c r="D5" s="7" t="s">
        <v>3</v>
      </c>
      <c r="E5" s="22" t="s">
        <v>4</v>
      </c>
      <c r="F5" s="7" t="s">
        <v>5</v>
      </c>
      <c r="G5" s="7" t="s">
        <v>6</v>
      </c>
      <c r="H5" s="7" t="s">
        <v>7</v>
      </c>
      <c r="I5" s="8" t="s">
        <v>8</v>
      </c>
      <c r="J5" s="34" t="s">
        <v>743</v>
      </c>
    </row>
    <row r="6" spans="1:10" x14ac:dyDescent="0.3">
      <c r="A6" s="9">
        <f>IF(B6&lt;&gt;"",ROWS($B$6:B6),"")</f>
        <v>1</v>
      </c>
      <c r="B6" s="1" t="s">
        <v>49</v>
      </c>
      <c r="C6" s="1" t="s">
        <v>49</v>
      </c>
      <c r="D6" s="10" t="s">
        <v>27</v>
      </c>
      <c r="E6" s="23">
        <v>378882</v>
      </c>
      <c r="F6" s="11">
        <v>64271</v>
      </c>
      <c r="G6" s="11">
        <v>15</v>
      </c>
      <c r="H6" s="12">
        <v>43098</v>
      </c>
      <c r="I6" s="13" t="s">
        <v>28</v>
      </c>
    </row>
    <row r="7" spans="1:10" x14ac:dyDescent="0.3">
      <c r="A7" s="9">
        <f>IF(B7&lt;&gt;"",ROWS($B$6:B7),"")</f>
        <v>2</v>
      </c>
      <c r="B7" s="1" t="s">
        <v>65</v>
      </c>
      <c r="C7" s="1" t="s">
        <v>66</v>
      </c>
      <c r="D7" s="10" t="s">
        <v>33</v>
      </c>
      <c r="E7" s="23">
        <v>271969.68</v>
      </c>
      <c r="F7" s="11">
        <v>43695</v>
      </c>
      <c r="G7" s="11">
        <v>28</v>
      </c>
      <c r="H7" s="12">
        <v>43084</v>
      </c>
      <c r="I7" s="13" t="s">
        <v>37</v>
      </c>
    </row>
    <row r="8" spans="1:10" x14ac:dyDescent="0.3">
      <c r="A8" s="9">
        <f>IF(B8&lt;&gt;"",ROWS($B$6:B8),"")</f>
        <v>3</v>
      </c>
      <c r="B8" s="1" t="s">
        <v>67</v>
      </c>
      <c r="C8" s="1" t="s">
        <v>68</v>
      </c>
      <c r="D8" s="10" t="s">
        <v>33</v>
      </c>
      <c r="E8" s="23">
        <v>268371.43</v>
      </c>
      <c r="F8" s="11">
        <v>58033</v>
      </c>
      <c r="G8" s="11">
        <v>31</v>
      </c>
      <c r="H8" s="12">
        <v>43084</v>
      </c>
      <c r="I8" s="13" t="s">
        <v>48</v>
      </c>
    </row>
    <row r="9" spans="1:10" x14ac:dyDescent="0.3">
      <c r="A9" s="9">
        <f>IF(B9&lt;&gt;"",ROWS($B$6:B9),"")</f>
        <v>4</v>
      </c>
      <c r="B9" s="1" t="s">
        <v>26</v>
      </c>
      <c r="C9" s="1" t="s">
        <v>26</v>
      </c>
      <c r="D9" s="10" t="s">
        <v>27</v>
      </c>
      <c r="E9" s="23">
        <v>219878</v>
      </c>
      <c r="F9" s="11">
        <v>37260</v>
      </c>
      <c r="G9" s="11">
        <v>10</v>
      </c>
      <c r="H9" s="12">
        <v>43035</v>
      </c>
      <c r="I9" s="13" t="s">
        <v>28</v>
      </c>
    </row>
    <row r="10" spans="1:10" x14ac:dyDescent="0.3">
      <c r="A10" s="9">
        <f>IF(B10&lt;&gt;"",ROWS($B$6:B10),"")</f>
        <v>5</v>
      </c>
      <c r="B10" s="1" t="s">
        <v>95</v>
      </c>
      <c r="C10" s="1" t="s">
        <v>96</v>
      </c>
      <c r="D10" s="10" t="s">
        <v>33</v>
      </c>
      <c r="E10" s="23">
        <v>170057.62</v>
      </c>
      <c r="F10" s="11">
        <v>29868</v>
      </c>
      <c r="G10" s="11">
        <v>14</v>
      </c>
      <c r="H10" s="12">
        <v>43091</v>
      </c>
      <c r="I10" s="13" t="s">
        <v>54</v>
      </c>
    </row>
    <row r="11" spans="1:10" x14ac:dyDescent="0.3">
      <c r="A11" s="9">
        <f>IF(B11&lt;&gt;"",ROWS($B$6:B11),"")</f>
        <v>6</v>
      </c>
      <c r="B11" s="1" t="s">
        <v>97</v>
      </c>
      <c r="C11" s="1" t="s">
        <v>98</v>
      </c>
      <c r="D11" s="10" t="s">
        <v>398</v>
      </c>
      <c r="E11" s="23">
        <v>168729.11</v>
      </c>
      <c r="F11" s="11">
        <v>37265</v>
      </c>
      <c r="G11" s="11">
        <v>18</v>
      </c>
      <c r="H11" s="12">
        <v>43070</v>
      </c>
      <c r="I11" s="13" t="s">
        <v>39</v>
      </c>
    </row>
    <row r="12" spans="1:10" x14ac:dyDescent="0.3">
      <c r="A12" s="9">
        <f>IF(B12&lt;&gt;"",ROWS($B$6:B12),"")</f>
        <v>7</v>
      </c>
      <c r="B12" s="1" t="s">
        <v>58</v>
      </c>
      <c r="C12" s="1" t="s">
        <v>58</v>
      </c>
      <c r="D12" s="10" t="s">
        <v>27</v>
      </c>
      <c r="E12" s="23">
        <v>134564</v>
      </c>
      <c r="F12" s="11">
        <v>24352</v>
      </c>
      <c r="G12" s="11">
        <v>13</v>
      </c>
      <c r="H12" s="12">
        <v>43063</v>
      </c>
      <c r="I12" s="13" t="s">
        <v>59</v>
      </c>
    </row>
    <row r="13" spans="1:10" x14ac:dyDescent="0.3">
      <c r="A13" s="9">
        <f>IF(B13&lt;&gt;"",ROWS($B$6:B13),"")</f>
        <v>8</v>
      </c>
      <c r="B13" s="1" t="s">
        <v>177</v>
      </c>
      <c r="C13" s="1" t="s">
        <v>178</v>
      </c>
      <c r="D13" s="10" t="s">
        <v>114</v>
      </c>
      <c r="E13" s="23">
        <v>79413</v>
      </c>
      <c r="F13" s="11">
        <v>13654</v>
      </c>
      <c r="G13" s="11">
        <v>11</v>
      </c>
      <c r="H13" s="12">
        <v>43091</v>
      </c>
      <c r="I13" s="13" t="s">
        <v>115</v>
      </c>
    </row>
    <row r="14" spans="1:10" x14ac:dyDescent="0.3">
      <c r="A14" s="9">
        <f>IF(B14&lt;&gt;"",ROWS($B$6:B14),"")</f>
        <v>9</v>
      </c>
      <c r="B14" s="1" t="s">
        <v>184</v>
      </c>
      <c r="C14" s="1" t="s">
        <v>185</v>
      </c>
      <c r="D14" s="10" t="s">
        <v>186</v>
      </c>
      <c r="E14" s="23">
        <v>75841</v>
      </c>
      <c r="F14" s="11">
        <v>15699</v>
      </c>
      <c r="G14" s="11">
        <v>9</v>
      </c>
      <c r="H14" s="12">
        <v>42832</v>
      </c>
      <c r="I14" s="13" t="s">
        <v>74</v>
      </c>
      <c r="J14" t="s">
        <v>740</v>
      </c>
    </row>
    <row r="15" spans="1:10" x14ac:dyDescent="0.3">
      <c r="A15" s="9">
        <f>IF(B15&lt;&gt;"",ROWS($B$6:B15),"")</f>
        <v>10</v>
      </c>
      <c r="B15" s="1" t="s">
        <v>195</v>
      </c>
      <c r="C15" s="1" t="s">
        <v>195</v>
      </c>
      <c r="D15" s="10" t="s">
        <v>27</v>
      </c>
      <c r="E15" s="23">
        <v>71184.100000000006</v>
      </c>
      <c r="F15" s="11">
        <v>15044</v>
      </c>
      <c r="G15" s="11">
        <v>20</v>
      </c>
      <c r="H15" s="12">
        <v>43077</v>
      </c>
      <c r="I15" s="13" t="s">
        <v>196</v>
      </c>
    </row>
    <row r="16" spans="1:10" x14ac:dyDescent="0.3">
      <c r="A16" s="9">
        <f>IF(B16&lt;&gt;"",ROWS($B$6:B16),"")</f>
        <v>11</v>
      </c>
      <c r="B16" s="1" t="s">
        <v>205</v>
      </c>
      <c r="C16" s="1" t="s">
        <v>206</v>
      </c>
      <c r="D16" s="10" t="s">
        <v>62</v>
      </c>
      <c r="E16" s="23">
        <v>66809</v>
      </c>
      <c r="F16" s="11">
        <v>15427</v>
      </c>
      <c r="G16" s="11">
        <v>14</v>
      </c>
      <c r="H16" s="12">
        <v>43077</v>
      </c>
      <c r="I16" s="13" t="s">
        <v>115</v>
      </c>
    </row>
    <row r="17" spans="1:10" x14ac:dyDescent="0.3">
      <c r="A17" s="9">
        <f>IF(B17&lt;&gt;"",ROWS($B$6:B17),"")</f>
        <v>12</v>
      </c>
      <c r="B17" s="1" t="s">
        <v>221</v>
      </c>
      <c r="C17" s="1" t="s">
        <v>222</v>
      </c>
      <c r="D17" s="10" t="s">
        <v>33</v>
      </c>
      <c r="E17" s="23">
        <v>50216.47</v>
      </c>
      <c r="F17" s="11">
        <v>9230</v>
      </c>
      <c r="G17" s="11">
        <v>17</v>
      </c>
      <c r="H17" s="12">
        <v>43091</v>
      </c>
      <c r="I17" s="13" t="s">
        <v>48</v>
      </c>
    </row>
    <row r="18" spans="1:10" x14ac:dyDescent="0.3">
      <c r="A18" s="9">
        <f>IF(B18&lt;&gt;"",ROWS($B$6:B18),"")</f>
        <v>13</v>
      </c>
      <c r="B18" s="1" t="s">
        <v>93</v>
      </c>
      <c r="C18" s="1" t="s">
        <v>94</v>
      </c>
      <c r="D18" s="10" t="s">
        <v>33</v>
      </c>
      <c r="E18" s="23">
        <v>36608.959999999999</v>
      </c>
      <c r="F18" s="11">
        <v>6695</v>
      </c>
      <c r="G18" s="11">
        <v>8</v>
      </c>
      <c r="H18" s="12">
        <v>43049</v>
      </c>
      <c r="I18" s="13" t="s">
        <v>48</v>
      </c>
    </row>
    <row r="19" spans="1:10" x14ac:dyDescent="0.3">
      <c r="A19" s="9">
        <f>IF(B19&lt;&gt;"",ROWS($B$6:B19),"")</f>
        <v>14</v>
      </c>
      <c r="B19" s="1" t="s">
        <v>279</v>
      </c>
      <c r="C19" s="1" t="s">
        <v>280</v>
      </c>
      <c r="D19" s="10" t="s">
        <v>741</v>
      </c>
      <c r="E19" s="23">
        <v>33454.81</v>
      </c>
      <c r="F19" s="11">
        <v>6534</v>
      </c>
      <c r="G19" s="11">
        <v>5</v>
      </c>
      <c r="H19" s="12">
        <v>43070</v>
      </c>
      <c r="I19" s="13" t="s">
        <v>281</v>
      </c>
    </row>
    <row r="20" spans="1:10" x14ac:dyDescent="0.3">
      <c r="A20" s="9">
        <f>IF(B20&lt;&gt;"",ROWS($B$6:B20),"")</f>
        <v>15</v>
      </c>
      <c r="B20" s="1" t="s">
        <v>230</v>
      </c>
      <c r="C20" s="1" t="s">
        <v>231</v>
      </c>
      <c r="D20" s="10" t="s">
        <v>33</v>
      </c>
      <c r="E20" s="23">
        <v>27502</v>
      </c>
      <c r="F20" s="11">
        <v>5109</v>
      </c>
      <c r="G20" s="11">
        <v>13</v>
      </c>
      <c r="H20" s="12">
        <v>43063</v>
      </c>
      <c r="I20" s="13" t="s">
        <v>34</v>
      </c>
    </row>
    <row r="21" spans="1:10" x14ac:dyDescent="0.3">
      <c r="A21" s="9">
        <f>IF(B21&lt;&gt;"",ROWS($B$6:B21),"")</f>
        <v>16</v>
      </c>
      <c r="B21" s="1" t="s">
        <v>310</v>
      </c>
      <c r="C21" s="1" t="s">
        <v>311</v>
      </c>
      <c r="D21" s="10" t="s">
        <v>114</v>
      </c>
      <c r="E21" s="23">
        <v>27309</v>
      </c>
      <c r="F21" s="11">
        <v>4866</v>
      </c>
      <c r="G21" s="11">
        <v>12</v>
      </c>
      <c r="H21" s="12">
        <v>43070</v>
      </c>
      <c r="I21" s="13" t="s">
        <v>115</v>
      </c>
    </row>
    <row r="22" spans="1:10" x14ac:dyDescent="0.3">
      <c r="A22" s="9">
        <f>IF(B22&lt;&gt;"",ROWS($B$6:B22),"")</f>
        <v>17</v>
      </c>
      <c r="B22" s="1" t="s">
        <v>327</v>
      </c>
      <c r="C22" s="1" t="s">
        <v>328</v>
      </c>
      <c r="D22" s="10" t="s">
        <v>33</v>
      </c>
      <c r="E22" s="23">
        <v>24431.01</v>
      </c>
      <c r="F22" s="11">
        <v>4813</v>
      </c>
      <c r="G22" s="11">
        <v>13</v>
      </c>
      <c r="H22" s="12">
        <v>43077</v>
      </c>
      <c r="I22" s="13" t="s">
        <v>39</v>
      </c>
    </row>
    <row r="23" spans="1:10" x14ac:dyDescent="0.3">
      <c r="A23" s="9">
        <f>IF(B23&lt;&gt;"",ROWS($B$6:B23),"")</f>
        <v>18</v>
      </c>
      <c r="B23" s="1" t="s">
        <v>241</v>
      </c>
      <c r="C23" s="1" t="s">
        <v>242</v>
      </c>
      <c r="D23" s="10" t="s">
        <v>243</v>
      </c>
      <c r="E23" s="23">
        <v>17564</v>
      </c>
      <c r="F23" s="11">
        <v>3772</v>
      </c>
      <c r="G23" s="11">
        <v>15</v>
      </c>
      <c r="H23" s="12">
        <v>43063</v>
      </c>
      <c r="I23" s="13" t="s">
        <v>115</v>
      </c>
    </row>
    <row r="24" spans="1:10" x14ac:dyDescent="0.3">
      <c r="A24" s="9">
        <f>IF(B24&lt;&gt;"",ROWS($B$6:B24),"")</f>
        <v>19</v>
      </c>
      <c r="B24" s="1" t="s">
        <v>363</v>
      </c>
      <c r="C24" s="1" t="s">
        <v>364</v>
      </c>
      <c r="D24" s="10" t="s">
        <v>33</v>
      </c>
      <c r="E24" s="23">
        <v>17533.7</v>
      </c>
      <c r="F24" s="11">
        <v>3213</v>
      </c>
      <c r="G24" s="11">
        <v>10</v>
      </c>
      <c r="H24" s="12">
        <v>43084</v>
      </c>
      <c r="I24" s="13" t="s">
        <v>115</v>
      </c>
    </row>
    <row r="25" spans="1:10" x14ac:dyDescent="0.3">
      <c r="A25" s="9">
        <f>IF(B25&lt;&gt;"",ROWS($B$6:B25),"")</f>
        <v>20</v>
      </c>
      <c r="B25" s="1" t="s">
        <v>126</v>
      </c>
      <c r="C25" s="1" t="s">
        <v>127</v>
      </c>
      <c r="D25" s="10" t="s">
        <v>33</v>
      </c>
      <c r="E25" s="23">
        <v>15956.87</v>
      </c>
      <c r="F25" s="11">
        <v>2723</v>
      </c>
      <c r="G25" s="11">
        <v>15</v>
      </c>
      <c r="H25" s="12">
        <v>43056</v>
      </c>
      <c r="I25" s="13" t="s">
        <v>57</v>
      </c>
    </row>
    <row r="26" spans="1:10" x14ac:dyDescent="0.3">
      <c r="A26" s="9">
        <f>IF(B26&lt;&gt;"",ROWS($B$6:B26),"")</f>
        <v>21</v>
      </c>
      <c r="B26" s="1" t="s">
        <v>373</v>
      </c>
      <c r="C26" s="1" t="s">
        <v>374</v>
      </c>
      <c r="D26" s="10" t="s">
        <v>114</v>
      </c>
      <c r="E26" s="23">
        <v>15248</v>
      </c>
      <c r="F26" s="11">
        <v>3462</v>
      </c>
      <c r="G26" s="11">
        <v>12</v>
      </c>
      <c r="H26" s="12">
        <v>43098</v>
      </c>
      <c r="I26" s="13" t="s">
        <v>115</v>
      </c>
    </row>
    <row r="27" spans="1:10" x14ac:dyDescent="0.3">
      <c r="A27" s="9">
        <f>IF(B27&lt;&gt;"",ROWS($B$6:B27),"")</f>
        <v>22</v>
      </c>
      <c r="B27" s="1" t="s">
        <v>381</v>
      </c>
      <c r="C27" s="1" t="s">
        <v>382</v>
      </c>
      <c r="D27" s="10" t="s">
        <v>708</v>
      </c>
      <c r="E27" s="23">
        <v>13699.13</v>
      </c>
      <c r="F27" s="11">
        <v>2643</v>
      </c>
      <c r="G27" s="11">
        <v>10</v>
      </c>
      <c r="H27" s="12">
        <v>43070</v>
      </c>
      <c r="I27" s="13" t="s">
        <v>383</v>
      </c>
    </row>
    <row r="28" spans="1:10" x14ac:dyDescent="0.3">
      <c r="A28" s="9">
        <f>IF(B28&lt;&gt;"",ROWS($B$6:B28),"")</f>
        <v>23</v>
      </c>
      <c r="B28" s="1" t="s">
        <v>321</v>
      </c>
      <c r="C28" s="1" t="s">
        <v>322</v>
      </c>
      <c r="D28" s="10" t="s">
        <v>33</v>
      </c>
      <c r="E28" s="23">
        <v>12042.44</v>
      </c>
      <c r="F28" s="11">
        <v>2104</v>
      </c>
      <c r="G28" s="11">
        <v>10</v>
      </c>
      <c r="H28" s="12">
        <v>43063</v>
      </c>
      <c r="I28" s="13" t="s">
        <v>39</v>
      </c>
    </row>
    <row r="29" spans="1:10" x14ac:dyDescent="0.3">
      <c r="A29" s="9">
        <f>IF(B29&lt;&gt;"",ROWS($B$6:B29),"")</f>
        <v>24</v>
      </c>
      <c r="B29" s="1" t="s">
        <v>399</v>
      </c>
      <c r="C29" s="1" t="s">
        <v>400</v>
      </c>
      <c r="D29" s="10" t="s">
        <v>398</v>
      </c>
      <c r="E29" s="23">
        <v>10730.54</v>
      </c>
      <c r="F29" s="11">
        <v>2133</v>
      </c>
      <c r="G29" s="11">
        <v>14</v>
      </c>
      <c r="H29" s="12">
        <v>43070</v>
      </c>
      <c r="I29" s="13" t="s">
        <v>137</v>
      </c>
    </row>
    <row r="30" spans="1:10" x14ac:dyDescent="0.3">
      <c r="A30" s="9">
        <f>IF(B30&lt;&gt;"",ROWS($B$6:B30),"")</f>
        <v>25</v>
      </c>
      <c r="B30" s="1" t="s">
        <v>409</v>
      </c>
      <c r="C30" s="1" t="s">
        <v>410</v>
      </c>
      <c r="D30" s="10" t="s">
        <v>411</v>
      </c>
      <c r="E30" s="23">
        <v>9631</v>
      </c>
      <c r="F30" s="11">
        <v>2193</v>
      </c>
      <c r="G30" s="11">
        <v>5</v>
      </c>
      <c r="H30" s="12">
        <v>42832</v>
      </c>
      <c r="I30" s="13" t="s">
        <v>74</v>
      </c>
      <c r="J30" t="s">
        <v>740</v>
      </c>
    </row>
    <row r="31" spans="1:10" x14ac:dyDescent="0.3">
      <c r="A31" s="9">
        <f>IF(B31&lt;&gt;"",ROWS($B$6:B31),"")</f>
        <v>26</v>
      </c>
      <c r="B31" s="1" t="s">
        <v>189</v>
      </c>
      <c r="C31" s="1" t="s">
        <v>190</v>
      </c>
      <c r="D31" s="10" t="s">
        <v>707</v>
      </c>
      <c r="E31" s="23">
        <v>8733</v>
      </c>
      <c r="F31" s="11">
        <v>2124</v>
      </c>
      <c r="G31" s="11">
        <v>5</v>
      </c>
      <c r="H31" s="12">
        <v>43049</v>
      </c>
      <c r="I31" s="13" t="s">
        <v>183</v>
      </c>
    </row>
    <row r="32" spans="1:10" x14ac:dyDescent="0.3">
      <c r="A32" s="9">
        <f>IF(B32&lt;&gt;"",ROWS($B$6:B32),"")</f>
        <v>27</v>
      </c>
      <c r="B32" s="1" t="s">
        <v>427</v>
      </c>
      <c r="C32" s="1" t="s">
        <v>428</v>
      </c>
      <c r="D32" s="10" t="s">
        <v>429</v>
      </c>
      <c r="E32" s="23">
        <v>7537</v>
      </c>
      <c r="F32" s="11">
        <v>1998</v>
      </c>
      <c r="G32" s="11">
        <v>9</v>
      </c>
      <c r="H32" s="12">
        <v>43084</v>
      </c>
      <c r="I32" s="13" t="s">
        <v>360</v>
      </c>
    </row>
    <row r="33" spans="1:10" x14ac:dyDescent="0.3">
      <c r="A33" s="9">
        <f>IF(B33&lt;&gt;"",ROWS($B$6:B33),"")</f>
        <v>28</v>
      </c>
      <c r="B33" s="1" t="s">
        <v>443</v>
      </c>
      <c r="C33" s="1" t="s">
        <v>444</v>
      </c>
      <c r="D33" s="10" t="s">
        <v>62</v>
      </c>
      <c r="E33" s="23">
        <v>6665</v>
      </c>
      <c r="F33" s="11">
        <v>1663</v>
      </c>
      <c r="G33" s="11">
        <v>6</v>
      </c>
      <c r="H33" s="12">
        <v>42832</v>
      </c>
      <c r="I33" s="13" t="s">
        <v>74</v>
      </c>
      <c r="J33" t="s">
        <v>740</v>
      </c>
    </row>
    <row r="34" spans="1:10" x14ac:dyDescent="0.3">
      <c r="A34" s="9">
        <f>IF(B34&lt;&gt;"",ROWS($B$6:B34),"")</f>
        <v>29</v>
      </c>
      <c r="B34" s="1" t="s">
        <v>91</v>
      </c>
      <c r="C34" s="1" t="s">
        <v>92</v>
      </c>
      <c r="D34" s="10" t="s">
        <v>33</v>
      </c>
      <c r="E34" s="23">
        <v>5952.11</v>
      </c>
      <c r="F34" s="11">
        <v>991</v>
      </c>
      <c r="G34" s="11">
        <v>4</v>
      </c>
      <c r="H34" s="12">
        <v>43042</v>
      </c>
      <c r="I34" s="13" t="s">
        <v>37</v>
      </c>
    </row>
    <row r="35" spans="1:10" x14ac:dyDescent="0.3">
      <c r="A35" s="9">
        <f>IF(B35&lt;&gt;"",ROWS($B$6:B35),"")</f>
        <v>30</v>
      </c>
      <c r="B35" s="1" t="s">
        <v>306</v>
      </c>
      <c r="C35" s="1" t="s">
        <v>307</v>
      </c>
      <c r="D35" s="10" t="s">
        <v>33</v>
      </c>
      <c r="E35" s="23">
        <v>5894.81</v>
      </c>
      <c r="F35" s="11">
        <v>1790</v>
      </c>
      <c r="G35" s="11">
        <v>10</v>
      </c>
      <c r="H35" s="12">
        <v>43056</v>
      </c>
      <c r="I35" s="13" t="s">
        <v>39</v>
      </c>
    </row>
    <row r="36" spans="1:10" x14ac:dyDescent="0.3">
      <c r="A36" s="9">
        <f>IF(B36&lt;&gt;"",ROWS($B$6:B36),"")</f>
        <v>31</v>
      </c>
      <c r="B36" s="1" t="s">
        <v>454</v>
      </c>
      <c r="C36" s="1" t="s">
        <v>455</v>
      </c>
      <c r="D36" s="10" t="s">
        <v>456</v>
      </c>
      <c r="E36" s="23">
        <v>5664.42</v>
      </c>
      <c r="F36" s="11">
        <v>1054</v>
      </c>
      <c r="G36" s="11">
        <v>9</v>
      </c>
      <c r="H36" s="12">
        <v>43077</v>
      </c>
      <c r="I36" s="13" t="s">
        <v>137</v>
      </c>
    </row>
    <row r="37" spans="1:10" x14ac:dyDescent="0.3">
      <c r="A37" s="9">
        <f>IF(B37&lt;&gt;"",ROWS($B$6:B37),"")</f>
        <v>32</v>
      </c>
      <c r="B37" s="1" t="s">
        <v>457</v>
      </c>
      <c r="C37" s="1" t="s">
        <v>458</v>
      </c>
      <c r="D37" s="10" t="s">
        <v>459</v>
      </c>
      <c r="E37" s="23">
        <v>5506</v>
      </c>
      <c r="F37" s="11">
        <v>1314</v>
      </c>
      <c r="G37" s="11">
        <v>4</v>
      </c>
      <c r="H37" s="12">
        <v>42832</v>
      </c>
      <c r="I37" s="13" t="s">
        <v>74</v>
      </c>
      <c r="J37" t="s">
        <v>740</v>
      </c>
    </row>
    <row r="38" spans="1:10" x14ac:dyDescent="0.3">
      <c r="A38" s="9">
        <f>IF(B38&lt;&gt;"",ROWS($B$6:B38),"")</f>
        <v>33</v>
      </c>
      <c r="B38" s="1" t="s">
        <v>460</v>
      </c>
      <c r="C38" s="1" t="s">
        <v>461</v>
      </c>
      <c r="D38" s="10" t="s">
        <v>462</v>
      </c>
      <c r="E38" s="23">
        <v>5470</v>
      </c>
      <c r="F38" s="11">
        <v>1309</v>
      </c>
      <c r="G38" s="11">
        <v>4</v>
      </c>
      <c r="H38" s="12">
        <v>42832</v>
      </c>
      <c r="I38" s="13" t="s">
        <v>74</v>
      </c>
      <c r="J38" t="s">
        <v>740</v>
      </c>
    </row>
    <row r="39" spans="1:10" x14ac:dyDescent="0.3">
      <c r="A39" s="9">
        <f>IF(B39&lt;&gt;"",ROWS($B$6:B39),"")</f>
        <v>34</v>
      </c>
      <c r="B39" s="1" t="s">
        <v>75</v>
      </c>
      <c r="C39" s="1" t="s">
        <v>76</v>
      </c>
      <c r="D39" s="10" t="s">
        <v>705</v>
      </c>
      <c r="E39" s="23">
        <v>4801.97</v>
      </c>
      <c r="F39" s="11">
        <v>1028</v>
      </c>
      <c r="G39" s="11">
        <v>6</v>
      </c>
      <c r="H39" s="12">
        <v>43028</v>
      </c>
      <c r="I39" s="13" t="s">
        <v>39</v>
      </c>
    </row>
    <row r="40" spans="1:10" x14ac:dyDescent="0.3">
      <c r="A40" s="9">
        <f>IF(B40&lt;&gt;"",ROWS($B$6:B40),"")</f>
        <v>35</v>
      </c>
      <c r="B40" s="1" t="s">
        <v>465</v>
      </c>
      <c r="C40" s="1" t="s">
        <v>466</v>
      </c>
      <c r="D40" s="10" t="s">
        <v>114</v>
      </c>
      <c r="E40" s="23">
        <v>5412</v>
      </c>
      <c r="F40" s="11">
        <v>991</v>
      </c>
      <c r="G40" s="11">
        <v>3</v>
      </c>
      <c r="H40" s="12">
        <v>43084</v>
      </c>
      <c r="I40" s="13" t="s">
        <v>183</v>
      </c>
    </row>
    <row r="41" spans="1:10" x14ac:dyDescent="0.3">
      <c r="A41" s="9">
        <f>IF(B41&lt;&gt;"",ROWS($B$6:B41),"")</f>
        <v>36</v>
      </c>
      <c r="B41" s="1" t="s">
        <v>490</v>
      </c>
      <c r="C41" s="1" t="s">
        <v>491</v>
      </c>
      <c r="D41" s="10" t="s">
        <v>62</v>
      </c>
      <c r="E41" s="23">
        <v>4105.2800000000007</v>
      </c>
      <c r="F41" s="11">
        <v>1007</v>
      </c>
      <c r="G41" s="11">
        <v>7</v>
      </c>
      <c r="H41" s="12">
        <v>43091</v>
      </c>
      <c r="I41" s="13" t="s">
        <v>360</v>
      </c>
    </row>
    <row r="42" spans="1:10" x14ac:dyDescent="0.3">
      <c r="A42" s="9">
        <f>IF(B42&lt;&gt;"",ROWS($B$6:B42),"")</f>
        <v>37</v>
      </c>
      <c r="B42" s="1" t="s">
        <v>495</v>
      </c>
      <c r="C42" s="1" t="s">
        <v>496</v>
      </c>
      <c r="D42" s="10" t="s">
        <v>33</v>
      </c>
      <c r="E42" s="23">
        <v>3976.38</v>
      </c>
      <c r="F42" s="11">
        <v>752</v>
      </c>
      <c r="G42" s="11">
        <v>3</v>
      </c>
      <c r="H42" s="12">
        <v>43077</v>
      </c>
      <c r="I42" s="13" t="s">
        <v>39</v>
      </c>
    </row>
    <row r="43" spans="1:10" x14ac:dyDescent="0.3">
      <c r="A43" s="9">
        <f>IF(B43&lt;&gt;"",ROWS($B$6:B43),"")</f>
        <v>38</v>
      </c>
      <c r="B43" s="1" t="s">
        <v>252</v>
      </c>
      <c r="C43" s="1" t="s">
        <v>253</v>
      </c>
      <c r="D43" s="10" t="s">
        <v>114</v>
      </c>
      <c r="E43" s="23">
        <v>3913</v>
      </c>
      <c r="F43" s="11">
        <v>597</v>
      </c>
      <c r="G43" s="11">
        <v>7</v>
      </c>
      <c r="H43" s="12">
        <v>43049</v>
      </c>
      <c r="I43" s="13" t="s">
        <v>115</v>
      </c>
    </row>
    <row r="44" spans="1:10" x14ac:dyDescent="0.3">
      <c r="A44" s="9">
        <f>IF(B44&lt;&gt;"",ROWS($B$6:B44),"")</f>
        <v>39</v>
      </c>
      <c r="B44" s="1" t="s">
        <v>497</v>
      </c>
      <c r="C44" s="1" t="s">
        <v>498</v>
      </c>
      <c r="D44" s="10" t="s">
        <v>62</v>
      </c>
      <c r="E44" s="23">
        <v>3869</v>
      </c>
      <c r="F44" s="11">
        <v>1106</v>
      </c>
      <c r="G44" s="11">
        <v>3</v>
      </c>
      <c r="H44" s="12">
        <v>42832</v>
      </c>
      <c r="I44" s="13" t="s">
        <v>74</v>
      </c>
      <c r="J44" t="s">
        <v>740</v>
      </c>
    </row>
    <row r="45" spans="1:10" x14ac:dyDescent="0.3">
      <c r="A45" s="9">
        <f>IF(B45&lt;&gt;"",ROWS($B$6:B45),"")</f>
        <v>40</v>
      </c>
      <c r="B45" s="1" t="s">
        <v>148</v>
      </c>
      <c r="C45" s="1" t="s">
        <v>149</v>
      </c>
      <c r="D45" s="10" t="s">
        <v>114</v>
      </c>
      <c r="E45" s="23">
        <v>3682.69</v>
      </c>
      <c r="F45" s="11">
        <v>702</v>
      </c>
      <c r="G45" s="11">
        <v>5</v>
      </c>
      <c r="H45" s="12">
        <v>43035</v>
      </c>
      <c r="I45" s="13" t="s">
        <v>39</v>
      </c>
    </row>
    <row r="46" spans="1:10" x14ac:dyDescent="0.3">
      <c r="A46" s="9">
        <f>IF(B46&lt;&gt;"",ROWS($B$6:B46),"")</f>
        <v>41</v>
      </c>
      <c r="B46" s="1" t="s">
        <v>511</v>
      </c>
      <c r="C46" s="1" t="s">
        <v>512</v>
      </c>
      <c r="D46" s="10" t="s">
        <v>33</v>
      </c>
      <c r="E46" s="23">
        <v>3639.69</v>
      </c>
      <c r="F46" s="11">
        <v>661</v>
      </c>
      <c r="G46" s="11">
        <v>10</v>
      </c>
      <c r="H46" s="12">
        <v>43098</v>
      </c>
      <c r="I46" s="13" t="s">
        <v>137</v>
      </c>
    </row>
    <row r="47" spans="1:10" x14ac:dyDescent="0.3">
      <c r="A47" s="9">
        <f>IF(B47&lt;&gt;"",ROWS($B$6:B47),"")</f>
        <v>42</v>
      </c>
      <c r="B47" s="1" t="s">
        <v>375</v>
      </c>
      <c r="C47" s="1" t="s">
        <v>376</v>
      </c>
      <c r="D47" s="10" t="s">
        <v>62</v>
      </c>
      <c r="E47" s="23">
        <v>3401</v>
      </c>
      <c r="F47" s="11">
        <v>765</v>
      </c>
      <c r="G47" s="11">
        <v>4</v>
      </c>
      <c r="H47" s="12">
        <v>43056</v>
      </c>
      <c r="I47" s="13" t="s">
        <v>360</v>
      </c>
    </row>
    <row r="48" spans="1:10" x14ac:dyDescent="0.3">
      <c r="A48" s="9">
        <f>IF(B48&lt;&gt;"",ROWS($B$6:B48),"")</f>
        <v>43</v>
      </c>
      <c r="B48" s="1" t="s">
        <v>521</v>
      </c>
      <c r="C48" s="1" t="s">
        <v>522</v>
      </c>
      <c r="D48" s="10" t="s">
        <v>523</v>
      </c>
      <c r="E48" s="23">
        <v>3272</v>
      </c>
      <c r="F48" s="11">
        <v>799</v>
      </c>
      <c r="G48" s="11">
        <v>3</v>
      </c>
      <c r="H48" s="12">
        <v>42832</v>
      </c>
      <c r="I48" s="13" t="s">
        <v>74</v>
      </c>
      <c r="J48" t="s">
        <v>740</v>
      </c>
    </row>
    <row r="49" spans="1:10" x14ac:dyDescent="0.3">
      <c r="A49" s="9">
        <f>IF(B49&lt;&gt;"",ROWS($B$6:B49),"")</f>
        <v>44</v>
      </c>
      <c r="B49" s="1" t="s">
        <v>118</v>
      </c>
      <c r="C49" s="1" t="s">
        <v>119</v>
      </c>
      <c r="D49" s="10" t="s">
        <v>706</v>
      </c>
      <c r="E49" s="23">
        <v>3266</v>
      </c>
      <c r="F49" s="11">
        <v>696</v>
      </c>
      <c r="G49" s="11">
        <v>8</v>
      </c>
      <c r="H49" s="12">
        <v>43035</v>
      </c>
      <c r="I49" s="13" t="s">
        <v>115</v>
      </c>
    </row>
    <row r="50" spans="1:10" x14ac:dyDescent="0.3">
      <c r="A50" s="9">
        <f>IF(B50&lt;&gt;"",ROWS($B$6:B50),"")</f>
        <v>45</v>
      </c>
      <c r="B50" s="1" t="s">
        <v>513</v>
      </c>
      <c r="C50" s="1" t="s">
        <v>514</v>
      </c>
      <c r="D50" s="10" t="s">
        <v>62</v>
      </c>
      <c r="E50" s="23">
        <v>3388.4</v>
      </c>
      <c r="F50" s="11">
        <v>869</v>
      </c>
      <c r="G50" s="11">
        <v>5</v>
      </c>
      <c r="H50" s="12">
        <v>43070</v>
      </c>
      <c r="I50" s="13" t="s">
        <v>360</v>
      </c>
    </row>
    <row r="51" spans="1:10" x14ac:dyDescent="0.3">
      <c r="A51" s="9">
        <f>IF(B51&lt;&gt;"",ROWS($B$6:B51),"")</f>
        <v>46</v>
      </c>
      <c r="B51" s="1" t="s">
        <v>545</v>
      </c>
      <c r="C51" s="1" t="s">
        <v>546</v>
      </c>
      <c r="D51" s="10" t="s">
        <v>33</v>
      </c>
      <c r="E51" s="23">
        <v>2434.6999999999998</v>
      </c>
      <c r="F51" s="11">
        <v>517</v>
      </c>
      <c r="G51" s="11">
        <v>2</v>
      </c>
      <c r="H51" s="12" t="s">
        <v>742</v>
      </c>
      <c r="I51" s="13" t="s">
        <v>37</v>
      </c>
    </row>
    <row r="52" spans="1:10" x14ac:dyDescent="0.3">
      <c r="A52" s="9">
        <f>IF(B52&lt;&gt;"",ROWS($B$6:B52),"")</f>
        <v>47</v>
      </c>
      <c r="B52" s="1" t="s">
        <v>552</v>
      </c>
      <c r="C52" s="1" t="s">
        <v>553</v>
      </c>
      <c r="D52" s="10" t="s">
        <v>554</v>
      </c>
      <c r="E52" s="23">
        <v>2132.6999999999998</v>
      </c>
      <c r="F52" s="11">
        <v>610</v>
      </c>
      <c r="G52" s="11">
        <v>6</v>
      </c>
      <c r="H52" s="12">
        <v>43070</v>
      </c>
      <c r="I52" s="13" t="s">
        <v>424</v>
      </c>
    </row>
    <row r="53" spans="1:10" x14ac:dyDescent="0.3">
      <c r="A53" s="9">
        <f>IF(B53&lt;&gt;"",ROWS($B$6:B53),"")</f>
        <v>48</v>
      </c>
      <c r="B53" s="1" t="s">
        <v>555</v>
      </c>
      <c r="C53" s="1" t="s">
        <v>556</v>
      </c>
      <c r="D53" s="10" t="s">
        <v>557</v>
      </c>
      <c r="E53" s="23">
        <v>2043</v>
      </c>
      <c r="F53" s="11">
        <v>507</v>
      </c>
      <c r="G53" s="11">
        <v>2</v>
      </c>
      <c r="H53" s="12">
        <v>42832</v>
      </c>
      <c r="I53" s="13" t="s">
        <v>74</v>
      </c>
      <c r="J53" t="s">
        <v>740</v>
      </c>
    </row>
    <row r="54" spans="1:10" x14ac:dyDescent="0.3">
      <c r="A54" s="9">
        <f>IF(B54&lt;&gt;"",ROWS($B$6:B54),"")</f>
        <v>49</v>
      </c>
      <c r="B54" s="1" t="s">
        <v>203</v>
      </c>
      <c r="C54" s="1" t="s">
        <v>204</v>
      </c>
      <c r="D54" s="10" t="s">
        <v>33</v>
      </c>
      <c r="E54" s="23">
        <v>1663.79</v>
      </c>
      <c r="F54" s="11">
        <v>324</v>
      </c>
      <c r="G54" s="11">
        <v>3</v>
      </c>
      <c r="H54" s="12">
        <v>43042</v>
      </c>
      <c r="I54" s="13" t="s">
        <v>39</v>
      </c>
    </row>
    <row r="55" spans="1:10" x14ac:dyDescent="0.3">
      <c r="A55" s="9">
        <f>IF(B55&lt;&gt;"",ROWS($B$6:B55),"")</f>
        <v>50</v>
      </c>
      <c r="B55" s="1" t="s">
        <v>577</v>
      </c>
      <c r="C55" s="1" t="s">
        <v>578</v>
      </c>
      <c r="D55" s="10" t="s">
        <v>579</v>
      </c>
      <c r="E55" s="23">
        <v>1550</v>
      </c>
      <c r="F55" s="11">
        <v>368</v>
      </c>
      <c r="G55" s="11">
        <v>9</v>
      </c>
      <c r="H55" s="12">
        <v>42832</v>
      </c>
      <c r="I55" s="13" t="s">
        <v>74</v>
      </c>
      <c r="J55" t="s">
        <v>740</v>
      </c>
    </row>
    <row r="56" spans="1:10" x14ac:dyDescent="0.3">
      <c r="A56" s="9">
        <f>IF(B56&lt;&gt;"",ROWS($B$6:B56),"")</f>
        <v>51</v>
      </c>
      <c r="B56" s="1" t="s">
        <v>580</v>
      </c>
      <c r="C56" s="1" t="s">
        <v>581</v>
      </c>
      <c r="D56" s="10" t="s">
        <v>567</v>
      </c>
      <c r="E56" s="23">
        <v>1475</v>
      </c>
      <c r="F56" s="11">
        <v>406</v>
      </c>
      <c r="G56" s="11">
        <v>3</v>
      </c>
      <c r="H56" s="12">
        <v>42832</v>
      </c>
      <c r="I56" s="13" t="s">
        <v>74</v>
      </c>
      <c r="J56" t="s">
        <v>740</v>
      </c>
    </row>
    <row r="57" spans="1:10" x14ac:dyDescent="0.3">
      <c r="A57" s="9">
        <f>IF(B57&lt;&gt;"",ROWS($B$6:B57),"")</f>
        <v>52</v>
      </c>
      <c r="B57" s="1" t="s">
        <v>582</v>
      </c>
      <c r="C57" s="1" t="s">
        <v>583</v>
      </c>
      <c r="D57" s="10" t="s">
        <v>584</v>
      </c>
      <c r="E57" s="23">
        <v>1429</v>
      </c>
      <c r="F57" s="11">
        <v>337</v>
      </c>
      <c r="G57" s="11">
        <v>2</v>
      </c>
      <c r="H57" s="12">
        <v>42832</v>
      </c>
      <c r="I57" s="13" t="s">
        <v>74</v>
      </c>
      <c r="J57" t="s">
        <v>740</v>
      </c>
    </row>
    <row r="58" spans="1:10" x14ac:dyDescent="0.3">
      <c r="A58" s="9">
        <f>IF(B58&lt;&gt;"",ROWS($B$6:B58),"")</f>
        <v>53</v>
      </c>
      <c r="B58" s="1" t="s">
        <v>588</v>
      </c>
      <c r="C58" s="1" t="s">
        <v>588</v>
      </c>
      <c r="D58" s="10" t="s">
        <v>579</v>
      </c>
      <c r="E58" s="23">
        <v>1349</v>
      </c>
      <c r="F58" s="11">
        <v>307</v>
      </c>
      <c r="G58" s="11">
        <v>3</v>
      </c>
      <c r="H58" s="12">
        <v>42832</v>
      </c>
      <c r="I58" s="13" t="s">
        <v>74</v>
      </c>
      <c r="J58" t="s">
        <v>740</v>
      </c>
    </row>
    <row r="59" spans="1:10" x14ac:dyDescent="0.3">
      <c r="A59" s="9">
        <f>IF(B59&lt;&gt;"",ROWS($B$6:B59),"")</f>
        <v>54</v>
      </c>
      <c r="B59" s="1" t="s">
        <v>589</v>
      </c>
      <c r="C59" s="1" t="s">
        <v>590</v>
      </c>
      <c r="D59" s="10" t="s">
        <v>591</v>
      </c>
      <c r="E59" s="23">
        <v>1320</v>
      </c>
      <c r="F59" s="11">
        <v>318</v>
      </c>
      <c r="G59" s="11">
        <v>3</v>
      </c>
      <c r="H59" s="12">
        <v>42832</v>
      </c>
      <c r="I59" s="13" t="s">
        <v>74</v>
      </c>
      <c r="J59" t="s">
        <v>740</v>
      </c>
    </row>
    <row r="60" spans="1:10" x14ac:dyDescent="0.3">
      <c r="A60" s="9">
        <f>IF(B60&lt;&gt;"",ROWS($B$6:B60),"")</f>
        <v>55</v>
      </c>
      <c r="B60" s="1" t="s">
        <v>73</v>
      </c>
      <c r="C60" s="1" t="s">
        <v>73</v>
      </c>
      <c r="D60" s="10" t="s">
        <v>27</v>
      </c>
      <c r="E60" s="23">
        <v>1127</v>
      </c>
      <c r="F60" s="11">
        <v>308</v>
      </c>
      <c r="G60" s="11">
        <v>1</v>
      </c>
      <c r="H60" s="12">
        <v>43000</v>
      </c>
      <c r="I60" s="13" t="s">
        <v>74</v>
      </c>
    </row>
    <row r="61" spans="1:10" x14ac:dyDescent="0.3">
      <c r="A61" s="9">
        <f>IF(B61&lt;&gt;"",ROWS($B$6:B61),"")</f>
        <v>56</v>
      </c>
      <c r="B61" s="1" t="s">
        <v>508</v>
      </c>
      <c r="C61" s="1" t="s">
        <v>509</v>
      </c>
      <c r="D61" s="10" t="s">
        <v>510</v>
      </c>
      <c r="E61" s="23">
        <v>948</v>
      </c>
      <c r="F61" s="11">
        <v>288</v>
      </c>
      <c r="G61" s="11">
        <v>2</v>
      </c>
      <c r="H61" s="12">
        <v>43063</v>
      </c>
      <c r="I61" s="13" t="s">
        <v>115</v>
      </c>
    </row>
    <row r="62" spans="1:10" x14ac:dyDescent="0.3">
      <c r="A62" s="9">
        <f>IF(B62&lt;&gt;"",ROWS($B$6:B62),"")</f>
        <v>57</v>
      </c>
      <c r="B62" s="1" t="s">
        <v>160</v>
      </c>
      <c r="C62" s="1" t="s">
        <v>161</v>
      </c>
      <c r="D62" s="10" t="s">
        <v>33</v>
      </c>
      <c r="E62" s="23">
        <v>881.24</v>
      </c>
      <c r="F62" s="11">
        <v>154</v>
      </c>
      <c r="G62" s="11">
        <v>2</v>
      </c>
      <c r="H62" s="12">
        <v>43035</v>
      </c>
      <c r="I62" s="13" t="s">
        <v>39</v>
      </c>
    </row>
    <row r="63" spans="1:10" x14ac:dyDescent="0.3">
      <c r="A63" s="9">
        <f>IF(B63&lt;&gt;"",ROWS($B$6:B63),"")</f>
        <v>58</v>
      </c>
      <c r="B63" s="1" t="s">
        <v>608</v>
      </c>
      <c r="C63" s="1" t="s">
        <v>609</v>
      </c>
      <c r="D63" s="10" t="s">
        <v>591</v>
      </c>
      <c r="E63" s="23">
        <v>876</v>
      </c>
      <c r="F63" s="11">
        <v>209</v>
      </c>
      <c r="G63" s="11">
        <v>2</v>
      </c>
      <c r="H63" s="12">
        <v>42832</v>
      </c>
      <c r="I63" s="13" t="s">
        <v>74</v>
      </c>
      <c r="J63" t="s">
        <v>740</v>
      </c>
    </row>
    <row r="64" spans="1:10" x14ac:dyDescent="0.3">
      <c r="A64" s="9">
        <f>IF(B64&lt;&gt;"",ROWS($B$6:B64),"")</f>
        <v>59</v>
      </c>
      <c r="B64" s="1" t="s">
        <v>350</v>
      </c>
      <c r="C64" s="1" t="s">
        <v>350</v>
      </c>
      <c r="D64" s="10" t="s">
        <v>62</v>
      </c>
      <c r="E64" s="23">
        <v>849</v>
      </c>
      <c r="F64" s="11">
        <v>93</v>
      </c>
      <c r="G64" s="11">
        <v>2</v>
      </c>
      <c r="H64" s="12">
        <v>43021</v>
      </c>
      <c r="I64" s="13" t="s">
        <v>115</v>
      </c>
    </row>
    <row r="65" spans="1:10" x14ac:dyDescent="0.3">
      <c r="A65" s="9">
        <f>IF(B65&lt;&gt;"",ROWS($B$6:B65),"")</f>
        <v>60</v>
      </c>
      <c r="B65" s="1" t="s">
        <v>422</v>
      </c>
      <c r="C65" s="1" t="s">
        <v>423</v>
      </c>
      <c r="D65" s="10" t="s">
        <v>62</v>
      </c>
      <c r="E65" s="23">
        <v>800.2</v>
      </c>
      <c r="F65" s="11">
        <v>190</v>
      </c>
      <c r="G65" s="11">
        <v>4</v>
      </c>
      <c r="H65" s="12">
        <v>43014</v>
      </c>
      <c r="I65" s="13" t="s">
        <v>424</v>
      </c>
    </row>
    <row r="66" spans="1:10" x14ac:dyDescent="0.3">
      <c r="A66" s="9">
        <f>IF(B66&lt;&gt;"",ROWS($B$6:B66),"")</f>
        <v>61</v>
      </c>
      <c r="B66" s="1" t="s">
        <v>499</v>
      </c>
      <c r="C66" s="1" t="s">
        <v>500</v>
      </c>
      <c r="D66" s="10" t="s">
        <v>62</v>
      </c>
      <c r="E66" s="23">
        <v>669.1</v>
      </c>
      <c r="F66" s="11">
        <v>165</v>
      </c>
      <c r="G66" s="11">
        <v>2</v>
      </c>
      <c r="H66" s="12">
        <v>42244</v>
      </c>
      <c r="I66" s="13" t="s">
        <v>424</v>
      </c>
    </row>
    <row r="67" spans="1:10" x14ac:dyDescent="0.3">
      <c r="A67" s="9">
        <f>IF(B67&lt;&gt;"",ROWS($B$6:B67),"")</f>
        <v>62</v>
      </c>
      <c r="B67" s="1" t="s">
        <v>632</v>
      </c>
      <c r="C67" s="1" t="s">
        <v>633</v>
      </c>
      <c r="D67" s="10" t="s">
        <v>456</v>
      </c>
      <c r="E67" s="23">
        <v>615</v>
      </c>
      <c r="F67" s="11">
        <v>165</v>
      </c>
      <c r="G67" s="11">
        <v>3</v>
      </c>
      <c r="H67" s="12">
        <v>42832</v>
      </c>
      <c r="I67" s="13" t="s">
        <v>74</v>
      </c>
      <c r="J67" t="s">
        <v>740</v>
      </c>
    </row>
    <row r="68" spans="1:10" x14ac:dyDescent="0.3">
      <c r="A68" s="9">
        <f>IF(B68&lt;&gt;"",ROWS($B$6:B68),"")</f>
        <v>63</v>
      </c>
      <c r="B68" s="1" t="s">
        <v>649</v>
      </c>
      <c r="C68" s="1" t="s">
        <v>650</v>
      </c>
      <c r="D68" s="10" t="s">
        <v>651</v>
      </c>
      <c r="E68" s="23">
        <v>552</v>
      </c>
      <c r="F68" s="11">
        <v>145</v>
      </c>
      <c r="G68" s="11">
        <v>2</v>
      </c>
      <c r="H68" s="12">
        <v>42832</v>
      </c>
      <c r="I68" s="13" t="s">
        <v>74</v>
      </c>
      <c r="J68" t="s">
        <v>740</v>
      </c>
    </row>
    <row r="69" spans="1:10" x14ac:dyDescent="0.3">
      <c r="A69" s="9">
        <f>IF(B69&lt;&gt;"",ROWS($B$6:B69),"")</f>
        <v>64</v>
      </c>
      <c r="B69" s="1" t="s">
        <v>654</v>
      </c>
      <c r="C69" s="1" t="s">
        <v>655</v>
      </c>
      <c r="D69" s="10" t="s">
        <v>114</v>
      </c>
      <c r="E69" s="23">
        <v>437</v>
      </c>
      <c r="F69" s="11">
        <v>111</v>
      </c>
      <c r="G69" s="11">
        <v>1</v>
      </c>
      <c r="H69" s="12">
        <v>42867</v>
      </c>
      <c r="I69" s="13" t="s">
        <v>74</v>
      </c>
      <c r="J69" t="s">
        <v>740</v>
      </c>
    </row>
    <row r="70" spans="1:10" x14ac:dyDescent="0.3">
      <c r="A70" s="9">
        <f>IF(B70&lt;&gt;"",ROWS($B$6:B70),"")</f>
        <v>65</v>
      </c>
      <c r="B70" s="1" t="s">
        <v>658</v>
      </c>
      <c r="C70" s="1" t="s">
        <v>659</v>
      </c>
      <c r="D70" s="10" t="s">
        <v>616</v>
      </c>
      <c r="E70" s="23">
        <v>399</v>
      </c>
      <c r="F70" s="11">
        <v>97</v>
      </c>
      <c r="G70" s="11">
        <v>1</v>
      </c>
      <c r="H70" s="12">
        <v>42832</v>
      </c>
      <c r="I70" s="13" t="s">
        <v>74</v>
      </c>
      <c r="J70" t="s">
        <v>740</v>
      </c>
    </row>
    <row r="71" spans="1:10" x14ac:dyDescent="0.3">
      <c r="A71" s="9">
        <f>IF(B71&lt;&gt;"",ROWS($B$6:B71),"")</f>
        <v>66</v>
      </c>
      <c r="B71" s="1" t="s">
        <v>664</v>
      </c>
      <c r="C71" s="1" t="s">
        <v>665</v>
      </c>
      <c r="D71" s="10" t="s">
        <v>62</v>
      </c>
      <c r="E71" s="23">
        <v>373</v>
      </c>
      <c r="F71" s="11">
        <v>87</v>
      </c>
      <c r="G71" s="11">
        <v>1</v>
      </c>
      <c r="H71" s="12">
        <v>42832</v>
      </c>
      <c r="I71" s="13" t="s">
        <v>74</v>
      </c>
      <c r="J71" t="s">
        <v>740</v>
      </c>
    </row>
    <row r="72" spans="1:10" x14ac:dyDescent="0.3">
      <c r="A72" s="9">
        <f>IF(B72&lt;&gt;"",ROWS($B$6:B72),"")</f>
        <v>67</v>
      </c>
      <c r="B72" s="1" t="s">
        <v>274</v>
      </c>
      <c r="C72" s="1" t="s">
        <v>275</v>
      </c>
      <c r="D72" s="10" t="s">
        <v>33</v>
      </c>
      <c r="E72" s="23">
        <v>369.44</v>
      </c>
      <c r="F72" s="11">
        <v>61</v>
      </c>
      <c r="G72" s="11">
        <v>1</v>
      </c>
      <c r="H72" s="12">
        <v>43035</v>
      </c>
      <c r="I72" s="13" t="s">
        <v>276</v>
      </c>
    </row>
    <row r="73" spans="1:10" x14ac:dyDescent="0.3">
      <c r="A73" s="9">
        <f>IF(B73&lt;&gt;"",ROWS($B$6:B73),"")</f>
        <v>68</v>
      </c>
      <c r="B73" s="1" t="s">
        <v>668</v>
      </c>
      <c r="C73" s="1" t="s">
        <v>669</v>
      </c>
      <c r="D73" s="10" t="s">
        <v>567</v>
      </c>
      <c r="E73" s="23">
        <v>366</v>
      </c>
      <c r="F73" s="11">
        <v>112</v>
      </c>
      <c r="G73" s="11">
        <v>1</v>
      </c>
      <c r="H73" s="12">
        <v>42832</v>
      </c>
      <c r="I73" s="13" t="s">
        <v>74</v>
      </c>
      <c r="J73" t="s">
        <v>740</v>
      </c>
    </row>
    <row r="74" spans="1:10" x14ac:dyDescent="0.3">
      <c r="A74" s="9">
        <f>IF(B74&lt;&gt;"",ROWS($B$6:B74),"")</f>
        <v>69</v>
      </c>
      <c r="B74" s="1" t="s">
        <v>379</v>
      </c>
      <c r="C74" s="1" t="s">
        <v>380</v>
      </c>
      <c r="D74" s="10" t="s">
        <v>114</v>
      </c>
      <c r="E74" s="23">
        <v>283</v>
      </c>
      <c r="F74" s="11">
        <v>50</v>
      </c>
      <c r="G74" s="11">
        <v>1</v>
      </c>
      <c r="H74" s="12">
        <v>43056</v>
      </c>
      <c r="I74" s="13" t="s">
        <v>115</v>
      </c>
    </row>
    <row r="75" spans="1:10" x14ac:dyDescent="0.3">
      <c r="A75" s="9">
        <f>IF(B75&lt;&gt;"",ROWS($B$6:B75),"")</f>
        <v>70</v>
      </c>
      <c r="B75" s="1" t="s">
        <v>60</v>
      </c>
      <c r="C75" s="1" t="s">
        <v>61</v>
      </c>
      <c r="D75" s="10" t="s">
        <v>62</v>
      </c>
      <c r="E75" s="23">
        <v>265</v>
      </c>
      <c r="F75" s="11">
        <v>165</v>
      </c>
      <c r="G75" s="11">
        <v>1</v>
      </c>
      <c r="H75" s="12">
        <v>42748</v>
      </c>
      <c r="I75" s="13" t="s">
        <v>39</v>
      </c>
    </row>
    <row r="76" spans="1:10" x14ac:dyDescent="0.3">
      <c r="A76" s="9">
        <f>IF(B76&lt;&gt;"",ROWS($B$6:B76),"")</f>
        <v>71</v>
      </c>
      <c r="B76" s="1" t="s">
        <v>131</v>
      </c>
      <c r="C76" s="1" t="s">
        <v>132</v>
      </c>
      <c r="D76" s="10" t="s">
        <v>33</v>
      </c>
      <c r="E76" s="23">
        <v>242</v>
      </c>
      <c r="F76" s="11">
        <v>68</v>
      </c>
      <c r="G76" s="11">
        <v>1</v>
      </c>
      <c r="H76" s="12">
        <v>42713</v>
      </c>
      <c r="I76" s="13" t="s">
        <v>39</v>
      </c>
    </row>
    <row r="77" spans="1:10" x14ac:dyDescent="0.3">
      <c r="A77" s="9">
        <f>IF(B77&lt;&gt;"",ROWS($B$6:B77),"")</f>
        <v>72</v>
      </c>
      <c r="B77" s="1" t="s">
        <v>592</v>
      </c>
      <c r="C77" s="1" t="s">
        <v>593</v>
      </c>
      <c r="D77" s="10" t="s">
        <v>33</v>
      </c>
      <c r="E77" s="23">
        <v>210</v>
      </c>
      <c r="F77" s="11">
        <v>84</v>
      </c>
      <c r="G77" s="11">
        <v>1</v>
      </c>
      <c r="H77" s="12">
        <v>42587</v>
      </c>
      <c r="I77" s="13" t="s">
        <v>34</v>
      </c>
    </row>
    <row r="78" spans="1:10" x14ac:dyDescent="0.3">
      <c r="A78" s="9">
        <f>IF(B78&lt;&gt;"",ROWS($B$6:B78),"")</f>
        <v>73</v>
      </c>
      <c r="B78" s="1" t="s">
        <v>606</v>
      </c>
      <c r="C78" s="1" t="s">
        <v>607</v>
      </c>
      <c r="D78" s="10" t="s">
        <v>33</v>
      </c>
      <c r="E78" s="23">
        <v>200</v>
      </c>
      <c r="F78" s="11">
        <v>80</v>
      </c>
      <c r="G78" s="11">
        <v>5</v>
      </c>
      <c r="H78" s="12">
        <v>42433</v>
      </c>
      <c r="I78" s="13" t="s">
        <v>238</v>
      </c>
    </row>
    <row r="79" spans="1:10" x14ac:dyDescent="0.3">
      <c r="A79" s="9">
        <f>IF(B79&lt;&gt;"",ROWS($B$6:B79),"")</f>
        <v>74</v>
      </c>
      <c r="B79" s="1" t="s">
        <v>440</v>
      </c>
      <c r="C79" s="1" t="s">
        <v>441</v>
      </c>
      <c r="D79" s="10" t="s">
        <v>442</v>
      </c>
      <c r="E79" s="23">
        <v>196.7</v>
      </c>
      <c r="F79" s="11">
        <v>49</v>
      </c>
      <c r="G79" s="11">
        <v>1</v>
      </c>
      <c r="H79" s="12">
        <v>42979</v>
      </c>
      <c r="I79" s="13" t="s">
        <v>424</v>
      </c>
    </row>
    <row r="80" spans="1:10" x14ac:dyDescent="0.3">
      <c r="A80" s="9">
        <f>IF(B80&lt;&gt;"",ROWS($B$6:B80),"")</f>
        <v>75</v>
      </c>
      <c r="B80" s="1" t="s">
        <v>31</v>
      </c>
      <c r="C80" s="1" t="s">
        <v>32</v>
      </c>
      <c r="D80" s="10" t="s">
        <v>33</v>
      </c>
      <c r="E80" s="23">
        <v>160</v>
      </c>
      <c r="F80" s="11">
        <v>63</v>
      </c>
      <c r="G80" s="11">
        <v>1</v>
      </c>
      <c r="H80" s="12">
        <v>42916</v>
      </c>
      <c r="I80" s="13" t="s">
        <v>34</v>
      </c>
    </row>
    <row r="81" spans="1:9" x14ac:dyDescent="0.3">
      <c r="A81" s="9">
        <f>IF(B81&lt;&gt;"",ROWS($B$6:B81),"")</f>
        <v>76</v>
      </c>
      <c r="B81" s="1" t="s">
        <v>50</v>
      </c>
      <c r="C81" s="1" t="s">
        <v>51</v>
      </c>
      <c r="D81" s="10" t="s">
        <v>33</v>
      </c>
      <c r="E81" s="23">
        <v>128.5</v>
      </c>
      <c r="F81" s="11">
        <v>31</v>
      </c>
      <c r="G81" s="11">
        <v>2</v>
      </c>
      <c r="H81" s="12">
        <v>42944</v>
      </c>
      <c r="I81" s="13" t="s">
        <v>37</v>
      </c>
    </row>
    <row r="82" spans="1:9" x14ac:dyDescent="0.3">
      <c r="A82" s="9">
        <f>IF(B82&lt;&gt;"",ROWS($B$6:B82),"")</f>
        <v>77</v>
      </c>
      <c r="B82" s="1" t="s">
        <v>63</v>
      </c>
      <c r="C82" s="1" t="s">
        <v>64</v>
      </c>
      <c r="D82" s="10" t="s">
        <v>33</v>
      </c>
      <c r="E82" s="23">
        <v>126</v>
      </c>
      <c r="F82" s="11">
        <v>42</v>
      </c>
      <c r="G82" s="11">
        <v>1</v>
      </c>
      <c r="H82" s="12">
        <v>42965</v>
      </c>
      <c r="I82" s="13" t="s">
        <v>54</v>
      </c>
    </row>
    <row r="83" spans="1:9" x14ac:dyDescent="0.3">
      <c r="A83" s="9">
        <f>IF(B83&lt;&gt;"",ROWS($B$6:B83),"")</f>
        <v>78</v>
      </c>
      <c r="B83" s="1" t="s">
        <v>46</v>
      </c>
      <c r="C83" s="1" t="s">
        <v>47</v>
      </c>
      <c r="D83" s="10" t="s">
        <v>33</v>
      </c>
      <c r="E83" s="23">
        <v>92.5</v>
      </c>
      <c r="F83" s="11">
        <v>37</v>
      </c>
      <c r="G83" s="11">
        <v>2</v>
      </c>
      <c r="H83" s="12">
        <v>42839</v>
      </c>
      <c r="I83" s="13" t="s">
        <v>48</v>
      </c>
    </row>
    <row r="84" spans="1:9" x14ac:dyDescent="0.3">
      <c r="A84" s="9">
        <f>IF(B84&lt;&gt;"",ROWS($B$6:B84),"")</f>
        <v>79</v>
      </c>
      <c r="B84" s="1" t="s">
        <v>536</v>
      </c>
      <c r="C84" s="1" t="s">
        <v>537</v>
      </c>
      <c r="D84" s="10" t="s">
        <v>62</v>
      </c>
      <c r="E84" s="23">
        <v>90.1</v>
      </c>
      <c r="F84" s="11">
        <v>21</v>
      </c>
      <c r="G84" s="11">
        <v>1</v>
      </c>
      <c r="H84" s="12">
        <v>42601</v>
      </c>
      <c r="I84" s="13" t="s">
        <v>424</v>
      </c>
    </row>
    <row r="85" spans="1:9" x14ac:dyDescent="0.3">
      <c r="A85" s="9">
        <f>IF(B85&lt;&gt;"",ROWS($B$6:B85),"")</f>
        <v>80</v>
      </c>
      <c r="B85" s="1" t="s">
        <v>142</v>
      </c>
      <c r="C85" s="1" t="s">
        <v>143</v>
      </c>
      <c r="D85" s="10" t="s">
        <v>33</v>
      </c>
      <c r="E85" s="23">
        <v>72</v>
      </c>
      <c r="F85" s="11">
        <v>18</v>
      </c>
      <c r="G85" s="11">
        <v>1</v>
      </c>
      <c r="H85" s="12">
        <v>43014</v>
      </c>
      <c r="I85" s="13" t="s">
        <v>39</v>
      </c>
    </row>
    <row r="86" spans="1:9" x14ac:dyDescent="0.3">
      <c r="A86" s="9">
        <f>IF(B86&lt;&gt;"",ROWS($B$6:B86),"")</f>
        <v>81</v>
      </c>
      <c r="B86" s="1" t="s">
        <v>435</v>
      </c>
      <c r="C86" s="1" t="s">
        <v>436</v>
      </c>
      <c r="D86" s="10" t="s">
        <v>33</v>
      </c>
      <c r="E86" s="23">
        <v>48</v>
      </c>
      <c r="F86" s="11">
        <v>16</v>
      </c>
      <c r="G86" s="11">
        <v>1</v>
      </c>
      <c r="H86" s="12">
        <v>43028</v>
      </c>
      <c r="I86" s="13" t="s">
        <v>39</v>
      </c>
    </row>
    <row r="87" spans="1:9" x14ac:dyDescent="0.3">
      <c r="A87" s="9">
        <f>IF(B87&lt;&gt;"",ROWS($B$6:B87),"")</f>
        <v>82</v>
      </c>
      <c r="B87" s="1" t="s">
        <v>135</v>
      </c>
      <c r="C87" s="1" t="s">
        <v>136</v>
      </c>
      <c r="D87" s="10" t="s">
        <v>33</v>
      </c>
      <c r="E87" s="23">
        <v>35</v>
      </c>
      <c r="F87" s="11">
        <v>14</v>
      </c>
      <c r="G87" s="11">
        <v>1</v>
      </c>
      <c r="H87" s="12">
        <v>42972</v>
      </c>
      <c r="I87" s="13" t="s">
        <v>137</v>
      </c>
    </row>
    <row r="88" spans="1:9" x14ac:dyDescent="0.3">
      <c r="A88" s="9">
        <f>IF(B88&lt;&gt;"",ROWS($B$6:B88),"")</f>
        <v>83</v>
      </c>
      <c r="B88" s="1" t="s">
        <v>215</v>
      </c>
      <c r="C88" s="1" t="s">
        <v>216</v>
      </c>
      <c r="D88" s="10" t="s">
        <v>62</v>
      </c>
      <c r="E88" s="23">
        <v>25</v>
      </c>
      <c r="F88" s="11">
        <v>10</v>
      </c>
      <c r="G88" s="11">
        <v>1</v>
      </c>
      <c r="H88" s="12">
        <v>42986</v>
      </c>
      <c r="I88" s="13" t="s">
        <v>39</v>
      </c>
    </row>
    <row r="89" spans="1:9" x14ac:dyDescent="0.3">
      <c r="A89" s="9">
        <f>IF(B89&lt;&gt;"",ROWS($B$6:B89),"")</f>
        <v>84</v>
      </c>
      <c r="B89" s="1" t="s">
        <v>602</v>
      </c>
      <c r="C89" s="1" t="s">
        <v>603</v>
      </c>
      <c r="D89" s="10" t="s">
        <v>33</v>
      </c>
      <c r="E89" s="23">
        <v>22.5</v>
      </c>
      <c r="F89" s="11">
        <v>9</v>
      </c>
      <c r="G89" s="11">
        <v>1</v>
      </c>
      <c r="H89" s="12">
        <v>42503</v>
      </c>
      <c r="I89" s="13" t="s">
        <v>54</v>
      </c>
    </row>
    <row r="90" spans="1:9" x14ac:dyDescent="0.3">
      <c r="A90" s="9">
        <f>IF(B90&lt;&gt;"",ROWS($B$6:B90),"")</f>
        <v>85</v>
      </c>
      <c r="B90" s="1" t="s">
        <v>548</v>
      </c>
      <c r="C90" s="1" t="s">
        <v>549</v>
      </c>
      <c r="D90" s="10" t="s">
        <v>33</v>
      </c>
      <c r="E90" s="23">
        <v>17.5</v>
      </c>
      <c r="F90" s="11">
        <v>7</v>
      </c>
      <c r="G90" s="11">
        <v>1</v>
      </c>
      <c r="H90" s="12">
        <v>42664</v>
      </c>
      <c r="I90" s="13" t="s">
        <v>48</v>
      </c>
    </row>
    <row r="91" spans="1:9" x14ac:dyDescent="0.3">
      <c r="A91" s="9">
        <f>IF(B91&lt;&gt;"",ROWS($B$6:B91),"")</f>
        <v>86</v>
      </c>
      <c r="B91" s="1" t="s">
        <v>256</v>
      </c>
      <c r="C91" s="1" t="s">
        <v>257</v>
      </c>
      <c r="D91" s="10" t="s">
        <v>33</v>
      </c>
      <c r="E91" s="23">
        <v>5</v>
      </c>
      <c r="F91" s="11">
        <v>2</v>
      </c>
      <c r="G91" s="11">
        <v>1</v>
      </c>
      <c r="H91" s="12">
        <v>42699</v>
      </c>
      <c r="I91" s="13" t="s">
        <v>37</v>
      </c>
    </row>
    <row r="92" spans="1:9" x14ac:dyDescent="0.3">
      <c r="A92" s="9">
        <f>IF(B92&lt;&gt;"",ROWS($B$6:B92),"")</f>
        <v>87</v>
      </c>
      <c r="B92" s="1" t="s">
        <v>476</v>
      </c>
      <c r="C92" s="1" t="s">
        <v>477</v>
      </c>
      <c r="D92" s="10" t="s">
        <v>475</v>
      </c>
      <c r="E92" s="23">
        <v>3</v>
      </c>
      <c r="F92" s="11">
        <v>1</v>
      </c>
      <c r="G92" s="11">
        <v>1</v>
      </c>
      <c r="H92" s="12">
        <v>42860</v>
      </c>
      <c r="I92" s="13" t="s">
        <v>424</v>
      </c>
    </row>
    <row r="93" spans="1:9" x14ac:dyDescent="0.3">
      <c r="A93" s="9">
        <f>IF(B93&lt;&gt;"",ROWS($B$6:B93),"")</f>
        <v>88</v>
      </c>
      <c r="B93" s="1" t="s">
        <v>152</v>
      </c>
      <c r="C93" s="1" t="s">
        <v>153</v>
      </c>
      <c r="D93" s="10" t="s">
        <v>713</v>
      </c>
      <c r="E93" s="23">
        <v>3</v>
      </c>
      <c r="F93" s="11">
        <v>1</v>
      </c>
      <c r="G93" s="11">
        <v>1</v>
      </c>
      <c r="H93" s="12">
        <v>42797</v>
      </c>
      <c r="I93" s="13" t="s">
        <v>137</v>
      </c>
    </row>
    <row r="94" spans="1:9" x14ac:dyDescent="0.3">
      <c r="E94" s="21">
        <f>SUBTOTAL(109,Table3_Gruodis[Pajamos])</f>
        <v>2342660.5900000008</v>
      </c>
      <c r="F94" s="14">
        <f>SUBTOTAL(109,Table3_Gruodis[Žiūrovų skaičius])</f>
        <v>442921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2017</vt:lpstr>
      <vt:lpstr>Platintojų pasiskirstymas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2026-05-29T09:35:59Z</dcterms:modified>
</cp:coreProperties>
</file>